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Ｃ 社教班\01 R7\01　家族プラン\03春（～3月）\★Ｒ７秋冬プラン依頼\"/>
    </mc:Choice>
  </mc:AlternateContent>
  <xr:revisionPtr revIDLastSave="0" documentId="13_ncr:1_{23BA5D63-25FF-412B-8B05-30F9D7A291C0}" xr6:coauthVersionLast="47" xr6:coauthVersionMax="47" xr10:uidLastSave="{00000000-0000-0000-0000-000000000000}"/>
  <bookViews>
    <workbookView xWindow="-120" yWindow="-120" windowWidth="20730" windowHeight="11040" tabRatio="845" firstSheet="4" activeTab="11" xr2:uid="{00000000-000D-0000-FFFF-FFFF00000000}"/>
  </bookViews>
  <sheets>
    <sheet name="集計表" sheetId="70" state="hidden" r:id="rId1"/>
    <sheet name="利用数記載表" sheetId="71" state="hidden" r:id="rId2"/>
    <sheet name="人数確認用" sheetId="66" state="hidden" r:id="rId3"/>
    <sheet name="◎施設管理" sheetId="14" state="hidden" r:id="rId4"/>
    <sheet name="リスト" sheetId="75" r:id="rId5"/>
    <sheet name="入力1" sheetId="67" r:id="rId6"/>
    <sheet name="入力2【名簿】" sheetId="62" r:id="rId7"/>
    <sheet name="入力3【⑥計画書 9時】" sheetId="63" r:id="rId8"/>
    <sheet name="入力3【⑥計画書 13時】" sheetId="74" r:id="rId9"/>
    <sheet name="①許可申請" sheetId="58" r:id="rId10"/>
    <sheet name="②精算予定" sheetId="34" r:id="rId11"/>
    <sheet name="③食事予定" sheetId="68" r:id="rId12"/>
    <sheet name="④物品発注" sheetId="40" r:id="rId13"/>
    <sheet name="⑤名簿" sheetId="61" r:id="rId14"/>
    <sheet name="名札印刷" sheetId="69" r:id="rId15"/>
  </sheets>
  <definedNames>
    <definedName name="_xlnm._FilterDatabase" localSheetId="2" hidden="1">人数確認用!$C$14:$J$14</definedName>
    <definedName name="ExtraCredit" localSheetId="11">#REF!</definedName>
    <definedName name="ExtraCredit" localSheetId="2">#REF!</definedName>
    <definedName name="ExtraCredit" localSheetId="5">#REF!</definedName>
    <definedName name="ExtraCredit" localSheetId="6">#REF!</definedName>
    <definedName name="ExtraCredit" localSheetId="8">#REF!</definedName>
    <definedName name="ExtraCredit">#REF!</definedName>
    <definedName name="MoreFruit" localSheetId="11">#REF!</definedName>
    <definedName name="MoreFruit" localSheetId="2">#REF!</definedName>
    <definedName name="MoreFruit" localSheetId="5">#REF!</definedName>
    <definedName name="MoreFruit" localSheetId="6">#REF!</definedName>
    <definedName name="MoreFruit" localSheetId="8">#REF!</definedName>
    <definedName name="MoreFruit">#REF!</definedName>
    <definedName name="MoreItem" localSheetId="11">#REF!</definedName>
    <definedName name="MoreItem" localSheetId="2">#REF!</definedName>
    <definedName name="MoreItem" localSheetId="5">#REF!</definedName>
    <definedName name="MoreItem" localSheetId="6">#REF!</definedName>
    <definedName name="MoreItem" localSheetId="8">#REF!</definedName>
    <definedName name="MoreItem">#REF!</definedName>
    <definedName name="MoreItems" localSheetId="11">#REF!</definedName>
    <definedName name="MoreItems" localSheetId="2">#REF!</definedName>
    <definedName name="MoreItems" localSheetId="5">#REF!</definedName>
    <definedName name="MoreItems" localSheetId="6">#REF!</definedName>
    <definedName name="MoreItems" localSheetId="8">#REF!</definedName>
    <definedName name="MoreItems">#REF!</definedName>
    <definedName name="OLE_LINK1" localSheetId="10">②精算予定!#REF!</definedName>
    <definedName name="OLE_LINK1" localSheetId="11">③食事予定!#REF!</definedName>
    <definedName name="OLE_LINK1" localSheetId="12">④物品発注!#REF!</definedName>
    <definedName name="_xlnm.Print_Area" localSheetId="9">①許可申請!$A$2:$X$41</definedName>
    <definedName name="_xlnm.Print_Area" localSheetId="10">②精算予定!$A$2:$W$15</definedName>
    <definedName name="_xlnm.Print_Area" localSheetId="11">③食事予定!$A$1:$AO$67</definedName>
    <definedName name="_xlnm.Print_Area" localSheetId="12">④物品発注!$A$2:$AB$85</definedName>
    <definedName name="_xlnm.Print_Area" localSheetId="13">⑤名簿!$A$2:$AU$87</definedName>
    <definedName name="_xlnm.Print_Area" localSheetId="4">リスト!$B$1:$Y$23</definedName>
    <definedName name="_xlnm.Print_Area" localSheetId="0">集計表!$A$1:$AG$47</definedName>
    <definedName name="_xlnm.Print_Area" localSheetId="2">人数確認用!$A$9:$L$44</definedName>
    <definedName name="_xlnm.Print_Area" localSheetId="5">入力1!$A$1:$AG$155</definedName>
    <definedName name="_xlnm.Print_Area" localSheetId="8">'入力3【⑥計画書 13時】'!$B$8:$AN$52</definedName>
    <definedName name="_xlnm.Print_Area" localSheetId="7">'入力3【⑥計画書 9時】'!$B$8:$AN$52</definedName>
    <definedName name="_xlnm.Print_Area" localSheetId="14">名札印刷!$A$2:$AB$47</definedName>
    <definedName name="_xlnm.Print_Area" localSheetId="1">利用数記載表!$A$7:$W$63</definedName>
    <definedName name="SUMExtraCredit" localSheetId="11">#REF!</definedName>
    <definedName name="SUMExtraCredit" localSheetId="2">#REF!</definedName>
    <definedName name="SUMExtraCredit" localSheetId="5">#REF!</definedName>
    <definedName name="SUMExtraCredit" localSheetId="6">#REF!</definedName>
    <definedName name="SUMExtraCredit" localSheetId="8">#REF!</definedName>
    <definedName name="SUMExtraCredit">#REF!</definedName>
    <definedName name="SUMIF" localSheetId="11">#REF!</definedName>
    <definedName name="SUMIF" localSheetId="2">#REF!</definedName>
    <definedName name="SUMIF" localSheetId="5">#REF!</definedName>
    <definedName name="SUMIF" localSheetId="6">#REF!</definedName>
    <definedName name="SUMIF" localSheetId="8">#REF!</definedName>
    <definedName name="SUMIF">#REF!</definedName>
    <definedName name="SUMIFExtraCredit" localSheetId="11">#REF!</definedName>
    <definedName name="SUMIFExtraCredit" localSheetId="2">#REF!</definedName>
    <definedName name="SUMIFExtraCredit" localSheetId="5">#REF!</definedName>
    <definedName name="SUMIFExtraCredit" localSheetId="6">#REF!</definedName>
    <definedName name="SUMIFExtraCredit" localSheetId="8">#REF!</definedName>
    <definedName name="SUMIFExtraCredit">#REF!</definedName>
    <definedName name="スライサー_１日目">#N/A</definedName>
    <definedName name="スライサー_２日目">#N/A</definedName>
    <definedName name="スライサー_３日目">#N/A</definedName>
    <definedName name="スライサー_４日目">#N/A</definedName>
    <definedName name="スライサー_５日目">#N/A</definedName>
    <definedName name="スライサー_６日目">#N/A</definedName>
    <definedName name="スライサー_区分">#N/A</definedName>
    <definedName name="スライサー_性別">#N/A</definedName>
    <definedName name="果物" localSheetId="11">#REF!</definedName>
    <definedName name="果物" localSheetId="2">#REF!</definedName>
    <definedName name="果物" localSheetId="5">#REF!</definedName>
    <definedName name="果物" localSheetId="6">#REF!</definedName>
    <definedName name="果物" localSheetId="8">#REF!</definedName>
    <definedName name="果物">#REF!</definedName>
    <definedName name="項目" localSheetId="11">#REF!</definedName>
    <definedName name="項目" localSheetId="2">#REF!</definedName>
    <definedName name="項目" localSheetId="5">#REF!</definedName>
    <definedName name="項目" localSheetId="6">#REF!</definedName>
    <definedName name="項目" localSheetId="8">#REF!</definedName>
    <definedName name="項目">#REF!</definedName>
    <definedName name="集計" localSheetId="11">#REF!</definedName>
    <definedName name="集計" localSheetId="2">#REF!</definedName>
    <definedName name="集計" localSheetId="5">#REF!</definedName>
    <definedName name="集計" localSheetId="6">#REF!</definedName>
    <definedName name="集計" localSheetId="8">#REF!</definedName>
    <definedName name="集計">#REF!</definedName>
    <definedName name="肉類" localSheetId="11">#REF!</definedName>
    <definedName name="肉類" localSheetId="2">#REF!</definedName>
    <definedName name="肉類" localSheetId="5">#REF!</definedName>
    <definedName name="肉類" localSheetId="6">#REF!</definedName>
    <definedName name="肉類" localSheetId="8">#REF!</definedName>
    <definedName name="肉類">#REF!</definedName>
  </definedNames>
  <calcPr calcId="191029" calcMode="manual"/>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6"/>
        <x14:slicerCache r:id="rId17"/>
        <x14:slicerCache r:id="rId18"/>
        <x14:slicerCache r:id="rId19"/>
        <x14:slicerCache r:id="rId20"/>
        <x14:slicerCache r:id="rId21"/>
        <x14:slicerCache r:id="rId22"/>
        <x14:slicerCache r:id="rId2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2" i="67" l="1"/>
  <c r="U22" i="67"/>
  <c r="R29" i="67"/>
  <c r="P13" i="63"/>
  <c r="M13" i="63"/>
  <c r="J13" i="63"/>
  <c r="C13" i="63"/>
  <c r="AK12" i="63"/>
  <c r="AI12" i="63"/>
  <c r="AG12" i="63"/>
  <c r="AF12" i="63"/>
  <c r="AD12" i="63"/>
  <c r="AB12" i="63"/>
  <c r="T12" i="63"/>
  <c r="T11" i="63"/>
  <c r="P11" i="63"/>
  <c r="M11" i="63"/>
  <c r="J11" i="63"/>
  <c r="M11" i="74"/>
  <c r="J11" i="74"/>
  <c r="P11" i="74"/>
  <c r="P13" i="74"/>
  <c r="M13" i="74"/>
  <c r="J13" i="74"/>
  <c r="C13" i="74"/>
  <c r="AK12" i="74"/>
  <c r="AI12" i="74"/>
  <c r="AG12" i="74"/>
  <c r="AF12" i="74"/>
  <c r="AD12" i="74"/>
  <c r="AB12" i="74"/>
  <c r="T12" i="74"/>
  <c r="T11" i="74"/>
  <c r="AM43" i="74" l="1"/>
  <c r="AM43" i="63"/>
  <c r="AM31" i="74"/>
  <c r="AM31" i="63"/>
  <c r="AN21" i="74"/>
  <c r="AN21" i="63"/>
  <c r="AM21" i="74"/>
  <c r="AM21" i="63"/>
  <c r="AL14" i="68" l="1"/>
  <c r="AI14" i="68"/>
  <c r="AF14" i="68"/>
  <c r="AC14" i="68"/>
  <c r="Z14" i="68"/>
  <c r="W14" i="68"/>
  <c r="T14" i="68"/>
  <c r="Q14" i="68"/>
  <c r="N14" i="68"/>
  <c r="K14" i="68"/>
  <c r="H14" i="68"/>
  <c r="E14" i="68"/>
  <c r="D80" i="67" l="1"/>
  <c r="D79" i="67"/>
  <c r="D78" i="67"/>
  <c r="D77" i="67"/>
  <c r="D75" i="67"/>
  <c r="D74" i="67"/>
  <c r="D73" i="67"/>
  <c r="D72" i="67"/>
  <c r="V24" i="67" l="1"/>
  <c r="T24" i="67"/>
  <c r="O24" i="67" l="1"/>
  <c r="AO9" i="63"/>
  <c r="AO9" i="74"/>
  <c r="M3" i="74"/>
  <c r="M3" i="63"/>
  <c r="O22" i="67" l="1"/>
  <c r="O2" i="74"/>
  <c r="B6" i="63"/>
  <c r="AL7" i="74"/>
  <c r="AJ7" i="74"/>
  <c r="AH7" i="74"/>
  <c r="D9" i="63"/>
  <c r="K9" i="63"/>
  <c r="B6" i="74"/>
  <c r="AL14" i="74"/>
  <c r="AL13" i="74"/>
  <c r="AM10" i="74"/>
  <c r="I10" i="74"/>
  <c r="AM9" i="74"/>
  <c r="AG9" i="74"/>
  <c r="W9" i="74"/>
  <c r="U9" i="74"/>
  <c r="S9" i="74"/>
  <c r="K9" i="74"/>
  <c r="I9" i="74"/>
  <c r="D9" i="74"/>
  <c r="AM10" i="63"/>
  <c r="AM9" i="63"/>
  <c r="AL14" i="63"/>
  <c r="AL13" i="63"/>
  <c r="I10" i="63"/>
  <c r="AG9" i="63"/>
  <c r="W9" i="63"/>
  <c r="U9" i="63"/>
  <c r="S9" i="63"/>
  <c r="I9" i="63"/>
  <c r="AE5" i="74" l="1"/>
  <c r="M2" i="74" s="1"/>
  <c r="O2" i="63"/>
  <c r="AL7" i="63"/>
  <c r="AJ7" i="63"/>
  <c r="AH7" i="63"/>
  <c r="AN19" i="63"/>
  <c r="AM19" i="63"/>
  <c r="AN31" i="63"/>
  <c r="AN31" i="74"/>
  <c r="AN19" i="74"/>
  <c r="AM19" i="74"/>
  <c r="AG9" i="68"/>
  <c r="Y9" i="68"/>
  <c r="AE5" i="63" l="1"/>
  <c r="M2" i="63" s="1"/>
  <c r="X155" i="67" l="1"/>
  <c r="X154" i="67"/>
  <c r="X149" i="67"/>
  <c r="X148" i="67"/>
  <c r="X147" i="67"/>
  <c r="X146" i="67"/>
  <c r="X143" i="67"/>
  <c r="X142" i="67"/>
  <c r="X141" i="67"/>
  <c r="X140" i="67"/>
  <c r="X137" i="67"/>
  <c r="X136" i="67"/>
  <c r="X135" i="67"/>
  <c r="X134" i="67"/>
  <c r="X131" i="67"/>
  <c r="X130" i="67"/>
  <c r="X129" i="67"/>
  <c r="X128" i="67"/>
  <c r="X125" i="67"/>
  <c r="X124" i="67"/>
  <c r="X123" i="67"/>
  <c r="X122" i="67"/>
  <c r="X119" i="67"/>
  <c r="X118" i="67"/>
  <c r="X117" i="67"/>
  <c r="X116" i="67"/>
  <c r="X112" i="67"/>
  <c r="X113" i="67"/>
  <c r="X111" i="67"/>
  <c r="X110" i="67"/>
  <c r="AA113" i="67" l="1"/>
  <c r="AA119" i="67"/>
  <c r="AU15" i="62"/>
  <c r="AU17" i="62"/>
  <c r="AU19" i="62"/>
  <c r="AU21" i="62"/>
  <c r="AU23" i="62"/>
  <c r="AU25" i="62"/>
  <c r="AU27" i="62"/>
  <c r="AU29" i="62"/>
  <c r="AU31" i="62"/>
  <c r="AU33" i="62"/>
  <c r="AU35" i="62"/>
  <c r="AU37" i="62"/>
  <c r="AU39" i="62"/>
  <c r="AU41" i="62"/>
  <c r="AU43" i="62"/>
  <c r="AU45" i="62"/>
  <c r="AU47" i="62"/>
  <c r="AU49" i="62"/>
  <c r="AU51" i="62"/>
  <c r="AU53" i="62"/>
  <c r="AU55" i="62"/>
  <c r="AU57" i="62"/>
  <c r="AU59" i="62"/>
  <c r="AU61" i="62"/>
  <c r="AU63" i="62"/>
  <c r="AU65" i="62"/>
  <c r="AU67" i="62"/>
  <c r="AU69" i="62"/>
  <c r="AU71" i="62"/>
  <c r="AU73" i="62"/>
  <c r="BS5" i="62"/>
  <c r="BU5" i="62"/>
  <c r="BY5" i="62"/>
  <c r="F22" i="74"/>
  <c r="AO13" i="74"/>
  <c r="AR9" i="74"/>
  <c r="AQ9" i="74"/>
  <c r="AP9" i="74" l="1"/>
  <c r="E2" i="74" s="1"/>
  <c r="J26" i="67" l="1"/>
  <c r="B7" i="67" l="1"/>
  <c r="C11" i="66" s="1"/>
  <c r="D7" i="34" l="1"/>
  <c r="L9" i="58"/>
  <c r="E5" i="68"/>
  <c r="E7" i="40"/>
  <c r="D4" i="61"/>
  <c r="B4" i="69"/>
  <c r="I1" i="70"/>
  <c r="H7" i="71"/>
  <c r="AC16" i="71"/>
  <c r="BQ17" i="62"/>
  <c r="F22" i="63" l="1"/>
  <c r="A71" i="62" l="1"/>
  <c r="F95" i="67"/>
  <c r="AK73" i="67"/>
  <c r="AG10" i="68" l="1"/>
  <c r="Y10" i="68"/>
  <c r="B13" i="67" l="1"/>
  <c r="J13" i="67"/>
  <c r="B11" i="67"/>
  <c r="L75" i="62" l="1"/>
  <c r="Z29" i="67"/>
  <c r="C44" i="66"/>
  <c r="C43" i="66"/>
  <c r="C42" i="66"/>
  <c r="C41" i="66"/>
  <c r="C40" i="66"/>
  <c r="C39" i="66"/>
  <c r="C38" i="66"/>
  <c r="C37" i="66"/>
  <c r="C36" i="66"/>
  <c r="C35" i="66"/>
  <c r="C34" i="66"/>
  <c r="C33" i="66"/>
  <c r="C32" i="66"/>
  <c r="C31" i="66"/>
  <c r="C30" i="66"/>
  <c r="C29" i="66"/>
  <c r="C28" i="66"/>
  <c r="C27" i="66"/>
  <c r="C26" i="66"/>
  <c r="C25" i="66"/>
  <c r="C24" i="66"/>
  <c r="C23" i="66"/>
  <c r="C22" i="66"/>
  <c r="C21" i="66"/>
  <c r="C20" i="66"/>
  <c r="C19" i="66"/>
  <c r="C18" i="66"/>
  <c r="C17" i="66"/>
  <c r="C16" i="66"/>
  <c r="C15" i="66"/>
  <c r="J2" i="66" l="1"/>
  <c r="B15" i="66"/>
  <c r="B16" i="66"/>
  <c r="B17" i="66"/>
  <c r="B18" i="66"/>
  <c r="B19" i="66"/>
  <c r="B20" i="66"/>
  <c r="B21" i="66"/>
  <c r="B22" i="66"/>
  <c r="B23" i="66"/>
  <c r="B24" i="66"/>
  <c r="B25" i="66"/>
  <c r="B26" i="66"/>
  <c r="B27" i="66"/>
  <c r="B28" i="66"/>
  <c r="B29" i="66"/>
  <c r="B30" i="66"/>
  <c r="B31" i="66"/>
  <c r="B32" i="66"/>
  <c r="B33" i="66"/>
  <c r="B34" i="66"/>
  <c r="B35" i="66"/>
  <c r="B36" i="66"/>
  <c r="B37" i="66"/>
  <c r="B38" i="66"/>
  <c r="B39" i="66"/>
  <c r="B40" i="66"/>
  <c r="B41" i="66"/>
  <c r="B42" i="66"/>
  <c r="B43" i="66"/>
  <c r="B44" i="66"/>
  <c r="C10" i="66"/>
  <c r="R2" i="34"/>
  <c r="AJ1" i="68"/>
  <c r="V2" i="40"/>
  <c r="V44" i="40" s="1"/>
  <c r="H10" i="66" l="1"/>
  <c r="AB35" i="71"/>
  <c r="AB34" i="71"/>
  <c r="AB33" i="71"/>
  <c r="AB32" i="71"/>
  <c r="AB31" i="71"/>
  <c r="AB30" i="71"/>
  <c r="AB29" i="71"/>
  <c r="AB28" i="71"/>
  <c r="AB27" i="71"/>
  <c r="AB23" i="71"/>
  <c r="AB22" i="71"/>
  <c r="AB21" i="71"/>
  <c r="AB17" i="71"/>
  <c r="AB16" i="71"/>
  <c r="AF16" i="71" s="1"/>
  <c r="AB15" i="71"/>
  <c r="AB14" i="71"/>
  <c r="AB13" i="71"/>
  <c r="AB12" i="71"/>
  <c r="AB11" i="71"/>
  <c r="AB10" i="71"/>
  <c r="AB9" i="71"/>
  <c r="AB8" i="71"/>
  <c r="I43" i="71"/>
  <c r="I41" i="71"/>
  <c r="I39" i="71"/>
  <c r="I38" i="71"/>
  <c r="I36" i="71"/>
  <c r="I34" i="71"/>
  <c r="I33" i="71"/>
  <c r="I32" i="71"/>
  <c r="I31" i="71"/>
  <c r="I20" i="71"/>
  <c r="I18" i="71"/>
  <c r="I16" i="71"/>
  <c r="I13" i="71"/>
  <c r="V60" i="71"/>
  <c r="V56" i="71"/>
  <c r="V55" i="71"/>
  <c r="V54" i="71"/>
  <c r="V33" i="71"/>
  <c r="V32" i="71"/>
  <c r="V31" i="71"/>
  <c r="X31" i="71" l="1"/>
  <c r="X33" i="71"/>
  <c r="X32" i="71"/>
  <c r="AC23" i="71"/>
  <c r="AC22" i="71"/>
  <c r="AA49" i="67"/>
  <c r="X49" i="67"/>
  <c r="I60" i="71"/>
  <c r="X60" i="71" s="1"/>
  <c r="I58" i="71"/>
  <c r="I56" i="71"/>
  <c r="X56" i="71" s="1"/>
  <c r="I55" i="71"/>
  <c r="X55" i="71" s="1"/>
  <c r="I54" i="71"/>
  <c r="X54" i="71" s="1"/>
  <c r="I52" i="71"/>
  <c r="I50" i="71"/>
  <c r="I48" i="71"/>
  <c r="I44" i="71"/>
  <c r="I42" i="71"/>
  <c r="I40" i="71"/>
  <c r="I29" i="71"/>
  <c r="I27" i="71"/>
  <c r="I25" i="71"/>
  <c r="I21" i="71"/>
  <c r="I19" i="71"/>
  <c r="I17" i="71"/>
  <c r="I15" i="71"/>
  <c r="I11" i="71"/>
  <c r="AA20" i="71"/>
  <c r="AC17" i="71"/>
  <c r="BS17" i="62"/>
  <c r="AF22" i="71" l="1"/>
  <c r="AF23" i="71"/>
  <c r="Z14" i="71"/>
  <c r="E2" i="71" l="1"/>
  <c r="AF17" i="71" l="1"/>
  <c r="AF26" i="70"/>
  <c r="AF27" i="70"/>
  <c r="AF28" i="70"/>
  <c r="AF29" i="70"/>
  <c r="AF30" i="70"/>
  <c r="AF31" i="70"/>
  <c r="AF32" i="70"/>
  <c r="AF33" i="70"/>
  <c r="J29" i="70"/>
  <c r="J30" i="70"/>
  <c r="J31" i="70"/>
  <c r="J32" i="70"/>
  <c r="J33" i="70"/>
  <c r="J28" i="70"/>
  <c r="J27" i="70"/>
  <c r="J26" i="70"/>
  <c r="I6" i="70"/>
  <c r="AJ5" i="70" s="1"/>
  <c r="CA11" i="62"/>
  <c r="O45" i="70" s="1"/>
  <c r="CA10" i="62"/>
  <c r="O44" i="70" s="1"/>
  <c r="CA9" i="62"/>
  <c r="O43" i="70" s="1"/>
  <c r="CA8" i="62"/>
  <c r="O42" i="70" s="1"/>
  <c r="CA7" i="62"/>
  <c r="O41" i="70" s="1"/>
  <c r="CA6" i="62"/>
  <c r="O40" i="70" s="1"/>
  <c r="CA5" i="62"/>
  <c r="O39" i="70" s="1"/>
  <c r="BY8" i="62"/>
  <c r="M42" i="70" s="1"/>
  <c r="BY11" i="62"/>
  <c r="M45" i="70" s="1"/>
  <c r="BY10" i="62"/>
  <c r="M44" i="70" s="1"/>
  <c r="BY9" i="62"/>
  <c r="M43" i="70" s="1"/>
  <c r="BY7" i="62"/>
  <c r="M41" i="70" s="1"/>
  <c r="BY6" i="62"/>
  <c r="M40" i="70" s="1"/>
  <c r="BU11" i="62"/>
  <c r="BS11" i="62"/>
  <c r="BU10" i="62"/>
  <c r="BS10" i="62"/>
  <c r="BU9" i="62"/>
  <c r="AC9" i="71" s="1"/>
  <c r="AF9" i="71" s="1"/>
  <c r="BS9" i="62"/>
  <c r="BU7" i="62"/>
  <c r="I41" i="70" s="1"/>
  <c r="BS7" i="62"/>
  <c r="G41" i="70" s="1"/>
  <c r="BK19" i="62"/>
  <c r="BK21" i="62"/>
  <c r="BK23" i="62"/>
  <c r="BK25" i="62"/>
  <c r="BK27" i="62"/>
  <c r="BK29" i="62"/>
  <c r="BK31" i="62"/>
  <c r="BK33" i="62"/>
  <c r="BK35" i="62"/>
  <c r="BK37" i="62"/>
  <c r="BK39" i="62"/>
  <c r="BK41" i="62"/>
  <c r="BK43" i="62"/>
  <c r="BK45" i="62"/>
  <c r="BK47" i="62"/>
  <c r="BK49" i="62"/>
  <c r="BK51" i="62"/>
  <c r="BK53" i="62"/>
  <c r="BK55" i="62"/>
  <c r="BK57" i="62"/>
  <c r="BK59" i="62"/>
  <c r="BK61" i="62"/>
  <c r="BK63" i="62"/>
  <c r="BK65" i="62"/>
  <c r="BK67" i="62"/>
  <c r="BK69" i="62"/>
  <c r="BK71" i="62"/>
  <c r="BK73" i="62"/>
  <c r="BK17" i="62"/>
  <c r="BJ17" i="62"/>
  <c r="BK15" i="62"/>
  <c r="BJ15" i="62"/>
  <c r="BJ19" i="62"/>
  <c r="BL19" i="62" s="1"/>
  <c r="BJ21" i="62"/>
  <c r="BJ23" i="62"/>
  <c r="BJ25" i="62"/>
  <c r="BJ27" i="62"/>
  <c r="BJ29" i="62"/>
  <c r="BJ31" i="62"/>
  <c r="BJ33" i="62"/>
  <c r="BJ35" i="62"/>
  <c r="BJ37" i="62"/>
  <c r="BL37" i="62" s="1"/>
  <c r="BJ39" i="62"/>
  <c r="BL39" i="62" s="1"/>
  <c r="BJ41" i="62"/>
  <c r="BL41" i="62" s="1"/>
  <c r="BJ43" i="62"/>
  <c r="BL43" i="62" s="1"/>
  <c r="BJ45" i="62"/>
  <c r="BJ47" i="62"/>
  <c r="BJ49" i="62"/>
  <c r="BJ51" i="62"/>
  <c r="BJ53" i="62"/>
  <c r="BJ55" i="62"/>
  <c r="BJ57" i="62"/>
  <c r="BJ59" i="62"/>
  <c r="BJ61" i="62"/>
  <c r="BL61" i="62" s="1"/>
  <c r="BJ63" i="62"/>
  <c r="BL63" i="62" s="1"/>
  <c r="BJ65" i="62"/>
  <c r="BL65" i="62" s="1"/>
  <c r="BJ67" i="62"/>
  <c r="BL67" i="62" s="1"/>
  <c r="BJ69" i="62"/>
  <c r="BJ71" i="62"/>
  <c r="BJ73" i="62"/>
  <c r="CO42" i="62"/>
  <c r="AE33" i="70" s="1"/>
  <c r="CO41" i="62"/>
  <c r="AE32" i="70" s="1"/>
  <c r="CO40" i="62"/>
  <c r="AE31" i="70" s="1"/>
  <c r="CO39" i="62"/>
  <c r="AE30" i="70" s="1"/>
  <c r="CO38" i="62"/>
  <c r="AE29" i="70" s="1"/>
  <c r="CO37" i="62"/>
  <c r="AE28" i="70" s="1"/>
  <c r="CO36" i="62"/>
  <c r="AE27" i="70" s="1"/>
  <c r="CN42" i="62"/>
  <c r="AD33" i="70" s="1"/>
  <c r="CN41" i="62"/>
  <c r="AD32" i="70" s="1"/>
  <c r="CN40" i="62"/>
  <c r="AD31" i="70" s="1"/>
  <c r="CN39" i="62"/>
  <c r="AD30" i="70" s="1"/>
  <c r="CN38" i="62"/>
  <c r="AD29" i="70" s="1"/>
  <c r="CN37" i="62"/>
  <c r="AD28" i="70" s="1"/>
  <c r="CN36" i="62"/>
  <c r="AD27" i="70" s="1"/>
  <c r="CL42" i="62"/>
  <c r="AB33" i="70" s="1"/>
  <c r="CL41" i="62"/>
  <c r="AB32" i="70" s="1"/>
  <c r="CL40" i="62"/>
  <c r="AB31" i="70" s="1"/>
  <c r="CL39" i="62"/>
  <c r="AB30" i="70" s="1"/>
  <c r="CL38" i="62"/>
  <c r="AB29" i="70" s="1"/>
  <c r="CL37" i="62"/>
  <c r="AB28" i="70" s="1"/>
  <c r="CL36" i="62"/>
  <c r="AB27" i="70" s="1"/>
  <c r="CK42" i="62"/>
  <c r="AA33" i="70" s="1"/>
  <c r="CK41" i="62"/>
  <c r="AA32" i="70" s="1"/>
  <c r="CK40" i="62"/>
  <c r="AA31" i="70" s="1"/>
  <c r="CK39" i="62"/>
  <c r="AA30" i="70" s="1"/>
  <c r="CK38" i="62"/>
  <c r="AA29" i="70" s="1"/>
  <c r="CK37" i="62"/>
  <c r="AA28" i="70" s="1"/>
  <c r="CK36" i="62"/>
  <c r="AA27" i="70" s="1"/>
  <c r="CJ42" i="62"/>
  <c r="Z33" i="70" s="1"/>
  <c r="CJ41" i="62"/>
  <c r="Z32" i="70" s="1"/>
  <c r="CJ40" i="62"/>
  <c r="Z31" i="70" s="1"/>
  <c r="CJ39" i="62"/>
  <c r="Z30" i="70" s="1"/>
  <c r="CJ38" i="62"/>
  <c r="Z29" i="70" s="1"/>
  <c r="CJ37" i="62"/>
  <c r="Z28" i="70" s="1"/>
  <c r="CJ36" i="62"/>
  <c r="Z27" i="70" s="1"/>
  <c r="CH42" i="62"/>
  <c r="X33" i="70" s="1"/>
  <c r="CH41" i="62"/>
  <c r="X32" i="70" s="1"/>
  <c r="CH40" i="62"/>
  <c r="X31" i="70" s="1"/>
  <c r="CH39" i="62"/>
  <c r="X30" i="70" s="1"/>
  <c r="CH38" i="62"/>
  <c r="X29" i="70" s="1"/>
  <c r="CH37" i="62"/>
  <c r="X28" i="70" s="1"/>
  <c r="CH36" i="62"/>
  <c r="X27" i="70" s="1"/>
  <c r="CG42" i="62"/>
  <c r="W33" i="70" s="1"/>
  <c r="CG41" i="62"/>
  <c r="W32" i="70" s="1"/>
  <c r="CG40" i="62"/>
  <c r="W31" i="70" s="1"/>
  <c r="CG39" i="62"/>
  <c r="W30" i="70" s="1"/>
  <c r="CG38" i="62"/>
  <c r="W29" i="70" s="1"/>
  <c r="CG37" i="62"/>
  <c r="W28" i="70" s="1"/>
  <c r="CG36" i="62"/>
  <c r="W27" i="70" s="1"/>
  <c r="CF42" i="62"/>
  <c r="V33" i="70" s="1"/>
  <c r="CF41" i="62"/>
  <c r="V32" i="70" s="1"/>
  <c r="CF40" i="62"/>
  <c r="V31" i="70" s="1"/>
  <c r="CF39" i="62"/>
  <c r="V30" i="70" s="1"/>
  <c r="CF38" i="62"/>
  <c r="V29" i="70" s="1"/>
  <c r="CF37" i="62"/>
  <c r="V28" i="70" s="1"/>
  <c r="CF36" i="62"/>
  <c r="V27" i="70" s="1"/>
  <c r="CD42" i="62"/>
  <c r="T33" i="70" s="1"/>
  <c r="CD41" i="62"/>
  <c r="T32" i="70" s="1"/>
  <c r="CD40" i="62"/>
  <c r="T31" i="70" s="1"/>
  <c r="CD39" i="62"/>
  <c r="T30" i="70" s="1"/>
  <c r="CD38" i="62"/>
  <c r="T29" i="70" s="1"/>
  <c r="CD37" i="62"/>
  <c r="T28" i="70" s="1"/>
  <c r="CD36" i="62"/>
  <c r="T27" i="70" s="1"/>
  <c r="CC42" i="62"/>
  <c r="S33" i="70" s="1"/>
  <c r="CC41" i="62"/>
  <c r="S32" i="70" s="1"/>
  <c r="CC40" i="62"/>
  <c r="S31" i="70" s="1"/>
  <c r="CC39" i="62"/>
  <c r="S30" i="70" s="1"/>
  <c r="CC38" i="62"/>
  <c r="S29" i="70" s="1"/>
  <c r="CC37" i="62"/>
  <c r="S28" i="70" s="1"/>
  <c r="CC36" i="62"/>
  <c r="S27" i="70" s="1"/>
  <c r="CB42" i="62"/>
  <c r="R33" i="70" s="1"/>
  <c r="CB41" i="62"/>
  <c r="R32" i="70" s="1"/>
  <c r="CB40" i="62"/>
  <c r="R31" i="70" s="1"/>
  <c r="CB39" i="62"/>
  <c r="R30" i="70" s="1"/>
  <c r="CB38" i="62"/>
  <c r="R29" i="70" s="1"/>
  <c r="CB37" i="62"/>
  <c r="R28" i="70" s="1"/>
  <c r="CB36" i="62"/>
  <c r="R27" i="70" s="1"/>
  <c r="BZ42" i="62"/>
  <c r="P33" i="70" s="1"/>
  <c r="BZ41" i="62"/>
  <c r="P32" i="70" s="1"/>
  <c r="BZ40" i="62"/>
  <c r="P31" i="70" s="1"/>
  <c r="BZ39" i="62"/>
  <c r="P30" i="70" s="1"/>
  <c r="BZ38" i="62"/>
  <c r="P29" i="70" s="1"/>
  <c r="BZ37" i="62"/>
  <c r="P28" i="70" s="1"/>
  <c r="BZ36" i="62"/>
  <c r="P27" i="70" s="1"/>
  <c r="BY42" i="62"/>
  <c r="O33" i="70" s="1"/>
  <c r="BY41" i="62"/>
  <c r="O32" i="70" s="1"/>
  <c r="BY40" i="62"/>
  <c r="O31" i="70" s="1"/>
  <c r="BY39" i="62"/>
  <c r="O30" i="70" s="1"/>
  <c r="BY38" i="62"/>
  <c r="O29" i="70" s="1"/>
  <c r="BY37" i="62"/>
  <c r="O28" i="70" s="1"/>
  <c r="BY36" i="62"/>
  <c r="O27" i="70" s="1"/>
  <c r="BX42" i="62"/>
  <c r="N33" i="70" s="1"/>
  <c r="BX41" i="62"/>
  <c r="N32" i="70" s="1"/>
  <c r="BX40" i="62"/>
  <c r="N31" i="70" s="1"/>
  <c r="BX39" i="62"/>
  <c r="BX38" i="62"/>
  <c r="BX37" i="62"/>
  <c r="BX36" i="62"/>
  <c r="BV42" i="62"/>
  <c r="L33" i="70" s="1"/>
  <c r="BV41" i="62"/>
  <c r="L32" i="70" s="1"/>
  <c r="BV40" i="62"/>
  <c r="L31" i="70" s="1"/>
  <c r="BV39" i="62"/>
  <c r="BV38" i="62"/>
  <c r="BV37" i="62"/>
  <c r="BV36" i="62"/>
  <c r="L27" i="70" s="1"/>
  <c r="BU36" i="62"/>
  <c r="BU42" i="62"/>
  <c r="K33" i="70" s="1"/>
  <c r="BU41" i="62"/>
  <c r="K32" i="70" s="1"/>
  <c r="BU40" i="62"/>
  <c r="K31" i="70" s="1"/>
  <c r="BU39" i="62"/>
  <c r="BU38" i="62"/>
  <c r="BU37" i="62"/>
  <c r="BU35" i="62"/>
  <c r="K26" i="70" s="1"/>
  <c r="CO35" i="62"/>
  <c r="AE26" i="70" s="1"/>
  <c r="CN35" i="62"/>
  <c r="AD26" i="70" s="1"/>
  <c r="CL35" i="62"/>
  <c r="AB26" i="70" s="1"/>
  <c r="CK35" i="62"/>
  <c r="AA26" i="70" s="1"/>
  <c r="CG35" i="62"/>
  <c r="W26" i="70" s="1"/>
  <c r="CJ35" i="62"/>
  <c r="Z26" i="70" s="1"/>
  <c r="CH35" i="62"/>
  <c r="X26" i="70" s="1"/>
  <c r="CF35" i="62"/>
  <c r="V26" i="70" s="1"/>
  <c r="CD35" i="62"/>
  <c r="T26" i="70" s="1"/>
  <c r="CC35" i="62"/>
  <c r="S26" i="70" s="1"/>
  <c r="CB35" i="62"/>
  <c r="R26" i="70" s="1"/>
  <c r="BZ35" i="62"/>
  <c r="P26" i="70" s="1"/>
  <c r="BY35" i="62"/>
  <c r="O26" i="70" s="1"/>
  <c r="BX35" i="62"/>
  <c r="N26" i="70" s="1"/>
  <c r="BV35" i="62"/>
  <c r="L26" i="70" s="1"/>
  <c r="CO32" i="62"/>
  <c r="AE21" i="70" s="1"/>
  <c r="CO31" i="62"/>
  <c r="AE20" i="70" s="1"/>
  <c r="CO30" i="62"/>
  <c r="AE19" i="70" s="1"/>
  <c r="CO29" i="62"/>
  <c r="AE18" i="70" s="1"/>
  <c r="CO28" i="62"/>
  <c r="AE17" i="70" s="1"/>
  <c r="CO27" i="62"/>
  <c r="AE16" i="70" s="1"/>
  <c r="CO26" i="62"/>
  <c r="AE15" i="70" s="1"/>
  <c r="CM32" i="62"/>
  <c r="AC21" i="70" s="1"/>
  <c r="CM31" i="62"/>
  <c r="AC20" i="70" s="1"/>
  <c r="CM30" i="62"/>
  <c r="AC19" i="70" s="1"/>
  <c r="CM29" i="62"/>
  <c r="AC18" i="70" s="1"/>
  <c r="CM28" i="62"/>
  <c r="AC17" i="70" s="1"/>
  <c r="CM27" i="62"/>
  <c r="AC16" i="70" s="1"/>
  <c r="CM26" i="62"/>
  <c r="AC15" i="70" s="1"/>
  <c r="CK32" i="62"/>
  <c r="AA21" i="70" s="1"/>
  <c r="CK31" i="62"/>
  <c r="AA20" i="70" s="1"/>
  <c r="CK30" i="62"/>
  <c r="AA19" i="70" s="1"/>
  <c r="CK29" i="62"/>
  <c r="AA18" i="70" s="1"/>
  <c r="CK28" i="62"/>
  <c r="AA17" i="70" s="1"/>
  <c r="CK27" i="62"/>
  <c r="AA16" i="70" s="1"/>
  <c r="CK26" i="62"/>
  <c r="AA15" i="70" s="1"/>
  <c r="CI32" i="62"/>
  <c r="Y21" i="70" s="1"/>
  <c r="CI31" i="62"/>
  <c r="Y20" i="70" s="1"/>
  <c r="CI30" i="62"/>
  <c r="Y19" i="70" s="1"/>
  <c r="CI29" i="62"/>
  <c r="Y18" i="70" s="1"/>
  <c r="CI28" i="62"/>
  <c r="Y17" i="70" s="1"/>
  <c r="CI27" i="62"/>
  <c r="Y16" i="70" s="1"/>
  <c r="CI26" i="62"/>
  <c r="Y15" i="70" s="1"/>
  <c r="CG32" i="62"/>
  <c r="W21" i="70" s="1"/>
  <c r="CG31" i="62"/>
  <c r="W20" i="70" s="1"/>
  <c r="CG30" i="62"/>
  <c r="W19" i="70" s="1"/>
  <c r="CG29" i="62"/>
  <c r="W18" i="70" s="1"/>
  <c r="CG28" i="62"/>
  <c r="W17" i="70" s="1"/>
  <c r="CG27" i="62"/>
  <c r="W16" i="70" s="1"/>
  <c r="CG26" i="62"/>
  <c r="W15" i="70" s="1"/>
  <c r="CE32" i="62"/>
  <c r="U21" i="70" s="1"/>
  <c r="CE31" i="62"/>
  <c r="U20" i="70" s="1"/>
  <c r="CE30" i="62"/>
  <c r="U19" i="70" s="1"/>
  <c r="CE29" i="62"/>
  <c r="U18" i="70" s="1"/>
  <c r="CE28" i="62"/>
  <c r="U17" i="70" s="1"/>
  <c r="CE27" i="62"/>
  <c r="U16" i="70" s="1"/>
  <c r="CE26" i="62"/>
  <c r="U15" i="70" s="1"/>
  <c r="CC32" i="62"/>
  <c r="S21" i="70" s="1"/>
  <c r="CC31" i="62"/>
  <c r="S20" i="70" s="1"/>
  <c r="CC30" i="62"/>
  <c r="S19" i="70" s="1"/>
  <c r="CC29" i="62"/>
  <c r="S18" i="70" s="1"/>
  <c r="CC28" i="62"/>
  <c r="S17" i="70" s="1"/>
  <c r="CC27" i="62"/>
  <c r="S16" i="70" s="1"/>
  <c r="CC26" i="62"/>
  <c r="S15" i="70" s="1"/>
  <c r="CA32" i="62"/>
  <c r="Q21" i="70" s="1"/>
  <c r="CA31" i="62"/>
  <c r="Q20" i="70" s="1"/>
  <c r="CA30" i="62"/>
  <c r="Q19" i="70" s="1"/>
  <c r="CA29" i="62"/>
  <c r="Q18" i="70" s="1"/>
  <c r="CA28" i="62"/>
  <c r="Q17" i="70" s="1"/>
  <c r="CA27" i="62"/>
  <c r="Q16" i="70" s="1"/>
  <c r="CA26" i="62"/>
  <c r="Q15" i="70" s="1"/>
  <c r="BY32" i="62"/>
  <c r="O21" i="70" s="1"/>
  <c r="BY31" i="62"/>
  <c r="O20" i="70" s="1"/>
  <c r="BY30" i="62"/>
  <c r="O19" i="70" s="1"/>
  <c r="BY29" i="62"/>
  <c r="O18" i="70" s="1"/>
  <c r="BY28" i="62"/>
  <c r="O17" i="70" s="1"/>
  <c r="BY27" i="62"/>
  <c r="O16" i="70" s="1"/>
  <c r="BY26" i="62"/>
  <c r="O15" i="70" s="1"/>
  <c r="BW32" i="62"/>
  <c r="M21" i="70" s="1"/>
  <c r="BW31" i="62"/>
  <c r="M20" i="70" s="1"/>
  <c r="BW30" i="62"/>
  <c r="M19" i="70" s="1"/>
  <c r="BW29" i="62"/>
  <c r="M18" i="70" s="1"/>
  <c r="BW28" i="62"/>
  <c r="M17" i="70" s="1"/>
  <c r="BW27" i="62"/>
  <c r="M16" i="70" s="1"/>
  <c r="BW26" i="62"/>
  <c r="M15" i="70" s="1"/>
  <c r="BU32" i="62"/>
  <c r="K21" i="70" s="1"/>
  <c r="BU31" i="62"/>
  <c r="K20" i="70" s="1"/>
  <c r="BU30" i="62"/>
  <c r="K19" i="70" s="1"/>
  <c r="BU29" i="62"/>
  <c r="K18" i="70" s="1"/>
  <c r="BU28" i="62"/>
  <c r="K17" i="70" s="1"/>
  <c r="BU27" i="62"/>
  <c r="K16" i="70" s="1"/>
  <c r="BU26" i="62"/>
  <c r="K15" i="70" s="1"/>
  <c r="BS32" i="62"/>
  <c r="I21" i="70" s="1"/>
  <c r="BS31" i="62"/>
  <c r="I20" i="70" s="1"/>
  <c r="BS30" i="62"/>
  <c r="I19" i="70" s="1"/>
  <c r="BS29" i="62"/>
  <c r="I18" i="70" s="1"/>
  <c r="BS28" i="62"/>
  <c r="I17" i="70" s="1"/>
  <c r="BS27" i="62"/>
  <c r="I16" i="70" s="1"/>
  <c r="BS26" i="62"/>
  <c r="I15" i="70" s="1"/>
  <c r="CO24" i="62"/>
  <c r="AE13" i="70" s="1"/>
  <c r="CO15" i="62"/>
  <c r="AE4" i="70" s="1"/>
  <c r="CK24" i="62"/>
  <c r="AA13" i="70" s="1"/>
  <c r="CK15" i="62"/>
  <c r="AA4" i="70" s="1"/>
  <c r="CG24" i="62"/>
  <c r="W13" i="70" s="1"/>
  <c r="CG15" i="62"/>
  <c r="W4" i="70" s="1"/>
  <c r="CC24" i="62"/>
  <c r="S13" i="70" s="1"/>
  <c r="CC15" i="62"/>
  <c r="S4" i="70" s="1"/>
  <c r="BY24" i="62"/>
  <c r="O13" i="70" s="1"/>
  <c r="BY15" i="62"/>
  <c r="O4" i="70" s="1"/>
  <c r="BU24" i="62"/>
  <c r="K13" i="70" s="1"/>
  <c r="BU15" i="62"/>
  <c r="K4" i="70" s="1"/>
  <c r="BL55" i="62" l="1"/>
  <c r="BL53" i="62"/>
  <c r="BL29" i="62"/>
  <c r="BL51" i="62"/>
  <c r="BL27" i="62"/>
  <c r="BL73" i="62"/>
  <c r="BL49" i="62"/>
  <c r="BL25" i="62"/>
  <c r="BL59" i="62"/>
  <c r="BL31" i="62"/>
  <c r="BL71" i="62"/>
  <c r="BL47" i="62"/>
  <c r="BL23" i="62"/>
  <c r="BL35" i="62"/>
  <c r="BL57" i="62"/>
  <c r="BL69" i="62"/>
  <c r="BL21" i="62"/>
  <c r="AC14" i="71"/>
  <c r="AF14" i="71" s="1"/>
  <c r="BL33" i="62"/>
  <c r="AC28" i="71"/>
  <c r="AF28" i="71" s="1"/>
  <c r="AC27" i="71"/>
  <c r="AF27" i="71" s="1"/>
  <c r="BL45" i="62"/>
  <c r="AC10" i="71"/>
  <c r="AF10" i="71" s="1"/>
  <c r="AC30" i="71"/>
  <c r="AF30" i="71" s="1"/>
  <c r="L29" i="70"/>
  <c r="AC34" i="71"/>
  <c r="AF34" i="71" s="1"/>
  <c r="AC29" i="71"/>
  <c r="AF29" i="71" s="1"/>
  <c r="L30" i="70"/>
  <c r="AC35" i="71"/>
  <c r="AF35" i="71" s="1"/>
  <c r="L28" i="70"/>
  <c r="AC33" i="71"/>
  <c r="AF33" i="71" s="1"/>
  <c r="BL17" i="62"/>
  <c r="J24" i="71"/>
  <c r="J47" i="71"/>
  <c r="K30" i="70"/>
  <c r="AC32" i="71"/>
  <c r="AF32" i="71" s="1"/>
  <c r="K27" i="70"/>
  <c r="N27" i="70"/>
  <c r="N28" i="70"/>
  <c r="K28" i="70"/>
  <c r="N29" i="70"/>
  <c r="K29" i="70"/>
  <c r="AC31" i="71"/>
  <c r="AF31" i="71" s="1"/>
  <c r="N30" i="70"/>
  <c r="AC13" i="71"/>
  <c r="AF13" i="71" s="1"/>
  <c r="BY3" i="62"/>
  <c r="BU6" i="62"/>
  <c r="I40" i="70" s="1"/>
  <c r="AC21" i="71"/>
  <c r="AF21" i="71" s="1"/>
  <c r="AF24" i="71" s="1"/>
  <c r="AC15" i="71"/>
  <c r="AF15" i="71" s="1"/>
  <c r="AC11" i="71"/>
  <c r="AF11" i="71" s="1"/>
  <c r="G44" i="70"/>
  <c r="G43" i="70"/>
  <c r="M39" i="70"/>
  <c r="I39" i="70"/>
  <c r="G39" i="70"/>
  <c r="I45" i="70"/>
  <c r="I44" i="70"/>
  <c r="G45" i="70"/>
  <c r="I43" i="70"/>
  <c r="J14" i="70"/>
  <c r="BL15" i="62"/>
  <c r="BS6" i="62" s="1"/>
  <c r="BX25" i="62"/>
  <c r="CP25" i="62"/>
  <c r="CN25" i="62"/>
  <c r="CL25" i="62"/>
  <c r="CJ25" i="62"/>
  <c r="CH25" i="62"/>
  <c r="CF25" i="62"/>
  <c r="CD25" i="62"/>
  <c r="CB25" i="62"/>
  <c r="BZ25" i="62"/>
  <c r="BV25" i="62"/>
  <c r="BT25" i="62"/>
  <c r="CO17" i="62"/>
  <c r="AE6" i="70" s="1"/>
  <c r="CK17" i="62"/>
  <c r="AA6" i="70" s="1"/>
  <c r="CG17" i="62"/>
  <c r="W6" i="70" s="1"/>
  <c r="CC17" i="62"/>
  <c r="S6" i="70" s="1"/>
  <c r="AO5" i="70" s="1"/>
  <c r="CO23" i="62"/>
  <c r="AE12" i="70" s="1"/>
  <c r="CO22" i="62"/>
  <c r="AE11" i="70" s="1"/>
  <c r="CO21" i="62"/>
  <c r="AE10" i="70" s="1"/>
  <c r="CO20" i="62"/>
  <c r="AE9" i="70" s="1"/>
  <c r="CO19" i="62"/>
  <c r="AE8" i="70" s="1"/>
  <c r="CO18" i="62"/>
  <c r="AE7" i="70" s="1"/>
  <c r="CM23" i="62"/>
  <c r="AC12" i="70" s="1"/>
  <c r="CM22" i="62"/>
  <c r="AC11" i="70" s="1"/>
  <c r="CM21" i="62"/>
  <c r="AC10" i="70" s="1"/>
  <c r="CM20" i="62"/>
  <c r="AC9" i="70" s="1"/>
  <c r="CM19" i="62"/>
  <c r="AC8" i="70" s="1"/>
  <c r="CM18" i="62"/>
  <c r="AC7" i="70" s="1"/>
  <c r="CM17" i="62"/>
  <c r="AC6" i="70" s="1"/>
  <c r="CK21" i="62"/>
  <c r="AA10" i="70" s="1"/>
  <c r="CK23" i="62"/>
  <c r="AA12" i="70" s="1"/>
  <c r="CK22" i="62"/>
  <c r="AA11" i="70" s="1"/>
  <c r="CK20" i="62"/>
  <c r="AA9" i="70" s="1"/>
  <c r="CK19" i="62"/>
  <c r="AA8" i="70" s="1"/>
  <c r="CK18" i="62"/>
  <c r="AA7" i="70" s="1"/>
  <c r="CI23" i="62"/>
  <c r="Y12" i="70" s="1"/>
  <c r="CI22" i="62"/>
  <c r="Y11" i="70" s="1"/>
  <c r="CI21" i="62"/>
  <c r="Y10" i="70" s="1"/>
  <c r="CI20" i="62"/>
  <c r="Y9" i="70" s="1"/>
  <c r="CI19" i="62"/>
  <c r="Y8" i="70" s="1"/>
  <c r="CI18" i="62"/>
  <c r="Y7" i="70" s="1"/>
  <c r="CI17" i="62"/>
  <c r="Y6" i="70" s="1"/>
  <c r="CG23" i="62"/>
  <c r="W12" i="70" s="1"/>
  <c r="CG22" i="62"/>
  <c r="W11" i="70" s="1"/>
  <c r="CG21" i="62"/>
  <c r="W10" i="70" s="1"/>
  <c r="CG20" i="62"/>
  <c r="W9" i="70" s="1"/>
  <c r="CG19" i="62"/>
  <c r="W8" i="70" s="1"/>
  <c r="CG18" i="62"/>
  <c r="W7" i="70" s="1"/>
  <c r="CE23" i="62"/>
  <c r="U12" i="70" s="1"/>
  <c r="CE22" i="62"/>
  <c r="U11" i="70" s="1"/>
  <c r="CE21" i="62"/>
  <c r="U10" i="70" s="1"/>
  <c r="CE20" i="62"/>
  <c r="U9" i="70" s="1"/>
  <c r="CE19" i="62"/>
  <c r="U8" i="70" s="1"/>
  <c r="CE18" i="62"/>
  <c r="U7" i="70" s="1"/>
  <c r="CE17" i="62"/>
  <c r="U6" i="70" s="1"/>
  <c r="CC23" i="62"/>
  <c r="S12" i="70" s="1"/>
  <c r="CC22" i="62"/>
  <c r="S11" i="70" s="1"/>
  <c r="CC21" i="62"/>
  <c r="S10" i="70" s="1"/>
  <c r="CC20" i="62"/>
  <c r="S9" i="70" s="1"/>
  <c r="CC19" i="62"/>
  <c r="S8" i="70" s="1"/>
  <c r="CC18" i="62"/>
  <c r="S7" i="70" s="1"/>
  <c r="CA23" i="62"/>
  <c r="Q12" i="70" s="1"/>
  <c r="CA22" i="62"/>
  <c r="Q11" i="70" s="1"/>
  <c r="CA21" i="62"/>
  <c r="Q10" i="70" s="1"/>
  <c r="CA20" i="62"/>
  <c r="Q9" i="70" s="1"/>
  <c r="CA19" i="62"/>
  <c r="Q8" i="70" s="1"/>
  <c r="CA18" i="62"/>
  <c r="Q7" i="70" s="1"/>
  <c r="CA17" i="62"/>
  <c r="Q6" i="70" s="1"/>
  <c r="BY23" i="62"/>
  <c r="O12" i="70" s="1"/>
  <c r="BY22" i="62"/>
  <c r="O11" i="70" s="1"/>
  <c r="BY21" i="62"/>
  <c r="O10" i="70" s="1"/>
  <c r="BY20" i="62"/>
  <c r="O9" i="70" s="1"/>
  <c r="BY19" i="62"/>
  <c r="O8" i="70" s="1"/>
  <c r="BY18" i="62"/>
  <c r="O7" i="70" s="1"/>
  <c r="BY17" i="62"/>
  <c r="O6" i="70" s="1"/>
  <c r="BW23" i="62"/>
  <c r="M12" i="70" s="1"/>
  <c r="BW22" i="62"/>
  <c r="M11" i="70" s="1"/>
  <c r="BW21" i="62"/>
  <c r="M10" i="70" s="1"/>
  <c r="BW20" i="62"/>
  <c r="M9" i="70" s="1"/>
  <c r="BW19" i="62"/>
  <c r="M8" i="70" s="1"/>
  <c r="BW18" i="62"/>
  <c r="M7" i="70" s="1"/>
  <c r="BW17" i="62"/>
  <c r="M6" i="70" s="1"/>
  <c r="BU23" i="62"/>
  <c r="K12" i="70" s="1"/>
  <c r="BU22" i="62"/>
  <c r="K11" i="70" s="1"/>
  <c r="BU21" i="62"/>
  <c r="K10" i="70" s="1"/>
  <c r="BU20" i="62"/>
  <c r="K9" i="70" s="1"/>
  <c r="BU19" i="62"/>
  <c r="K8" i="70" s="1"/>
  <c r="BU18" i="62"/>
  <c r="K7" i="70" s="1"/>
  <c r="BU17" i="62"/>
  <c r="K6" i="70" s="1"/>
  <c r="BS23" i="62"/>
  <c r="I12" i="70" s="1"/>
  <c r="BQ23" i="62"/>
  <c r="BS22" i="62"/>
  <c r="I11" i="70" s="1"/>
  <c r="BQ22" i="62"/>
  <c r="BS21" i="62"/>
  <c r="I10" i="70" s="1"/>
  <c r="BQ21" i="62"/>
  <c r="BS20" i="62"/>
  <c r="I9" i="70" s="1"/>
  <c r="BQ20" i="62"/>
  <c r="BS19" i="62"/>
  <c r="I8" i="70" s="1"/>
  <c r="BQ19" i="62"/>
  <c r="BS18" i="62"/>
  <c r="I7" i="70" s="1"/>
  <c r="BQ18" i="62"/>
  <c r="BR23" i="62"/>
  <c r="BR22" i="62"/>
  <c r="BR21" i="62"/>
  <c r="BR20" i="62"/>
  <c r="BR19" i="62"/>
  <c r="BR18" i="62"/>
  <c r="BR17" i="62"/>
  <c r="BP16" i="62"/>
  <c r="T44" i="71" l="1"/>
  <c r="Q44" i="71"/>
  <c r="L44" i="71"/>
  <c r="R44" i="71"/>
  <c r="K21" i="71"/>
  <c r="K44" i="71"/>
  <c r="P21" i="71"/>
  <c r="P44" i="71"/>
  <c r="U21" i="71"/>
  <c r="U44" i="71"/>
  <c r="O21" i="71"/>
  <c r="O44" i="71"/>
  <c r="J44" i="71"/>
  <c r="N44" i="71"/>
  <c r="S44" i="71"/>
  <c r="M21" i="71"/>
  <c r="M44" i="71"/>
  <c r="AF36" i="71"/>
  <c r="L21" i="71"/>
  <c r="J21" i="71"/>
  <c r="T21" i="71"/>
  <c r="N21" i="71"/>
  <c r="S21" i="71"/>
  <c r="R21" i="71"/>
  <c r="Q21" i="71"/>
  <c r="O24" i="71"/>
  <c r="O47" i="71"/>
  <c r="BS8" i="62"/>
  <c r="G42" i="70" s="1"/>
  <c r="BU8" i="62"/>
  <c r="I42" i="70" s="1"/>
  <c r="G40" i="70"/>
  <c r="L5" i="70"/>
  <c r="J5" i="70"/>
  <c r="H11" i="70"/>
  <c r="BW10" i="62"/>
  <c r="K44" i="70" s="1"/>
  <c r="BQ5" i="62"/>
  <c r="G6" i="70"/>
  <c r="H12" i="70"/>
  <c r="BW11" i="62"/>
  <c r="K45" i="70" s="1"/>
  <c r="BQ9" i="62"/>
  <c r="F43" i="70" s="1"/>
  <c r="G10" i="70"/>
  <c r="BW5" i="62"/>
  <c r="K39" i="70" s="1"/>
  <c r="H6" i="70"/>
  <c r="BQ6" i="62"/>
  <c r="F40" i="70" s="1"/>
  <c r="G7" i="70"/>
  <c r="BQ10" i="62"/>
  <c r="F44" i="70" s="1"/>
  <c r="G11" i="70"/>
  <c r="H7" i="70"/>
  <c r="BW6" i="62"/>
  <c r="K40" i="70" s="1"/>
  <c r="H8" i="70"/>
  <c r="BW7" i="62"/>
  <c r="K41" i="70" s="1"/>
  <c r="BQ7" i="62"/>
  <c r="F41" i="70" s="1"/>
  <c r="G8" i="70"/>
  <c r="BQ11" i="62"/>
  <c r="F45" i="70" s="1"/>
  <c r="G12" i="70"/>
  <c r="BW8" i="62"/>
  <c r="H9" i="70"/>
  <c r="H10" i="70"/>
  <c r="BW9" i="62"/>
  <c r="K43" i="70" s="1"/>
  <c r="BQ8" i="62"/>
  <c r="F42" i="70" s="1"/>
  <c r="G9" i="70"/>
  <c r="CD16" i="62"/>
  <c r="CP16" i="62"/>
  <c r="BZ16" i="62"/>
  <c r="BT16" i="62"/>
  <c r="BV16" i="62"/>
  <c r="CN16" i="62"/>
  <c r="CL16" i="62"/>
  <c r="CJ16" i="62"/>
  <c r="CH16" i="62"/>
  <c r="CF16" i="62"/>
  <c r="CB16" i="62"/>
  <c r="BX16" i="62"/>
  <c r="BP17" i="62"/>
  <c r="BP18" i="62"/>
  <c r="BP19" i="62"/>
  <c r="BP20" i="62"/>
  <c r="BP21" i="62"/>
  <c r="BP22" i="62"/>
  <c r="BP23" i="62"/>
  <c r="Q46" i="71" l="1"/>
  <c r="U46" i="71"/>
  <c r="O46" i="71"/>
  <c r="K46" i="71"/>
  <c r="K23" i="71"/>
  <c r="M46" i="71"/>
  <c r="U23" i="71"/>
  <c r="M23" i="71"/>
  <c r="O23" i="71"/>
  <c r="Q23" i="71"/>
  <c r="S46" i="71"/>
  <c r="S23" i="71"/>
  <c r="AC12" i="71"/>
  <c r="AF12" i="71" s="1"/>
  <c r="G37" i="70"/>
  <c r="AC8" i="71"/>
  <c r="AF8" i="71" s="1"/>
  <c r="BS3" i="62"/>
  <c r="BP11" i="62"/>
  <c r="E12" i="70"/>
  <c r="BP10" i="62"/>
  <c r="E11" i="70"/>
  <c r="BP9" i="62"/>
  <c r="E43" i="70" s="1"/>
  <c r="E10" i="70"/>
  <c r="BP7" i="62"/>
  <c r="E41" i="70" s="1"/>
  <c r="E8" i="70"/>
  <c r="BW4" i="62"/>
  <c r="K42" i="70"/>
  <c r="BP8" i="62"/>
  <c r="E42" i="70" s="1"/>
  <c r="E9" i="70"/>
  <c r="BP6" i="62"/>
  <c r="E40" i="70" s="1"/>
  <c r="E7" i="70"/>
  <c r="F39" i="70"/>
  <c r="BQ4" i="62"/>
  <c r="BP5" i="62"/>
  <c r="E6" i="70"/>
  <c r="A23" i="62"/>
  <c r="A21" i="62"/>
  <c r="A25" i="62"/>
  <c r="A27" i="62"/>
  <c r="A29" i="62"/>
  <c r="A31" i="62"/>
  <c r="A33" i="62"/>
  <c r="A35" i="62"/>
  <c r="A37" i="62"/>
  <c r="A39" i="62"/>
  <c r="A41" i="62"/>
  <c r="A43" i="62"/>
  <c r="A45" i="62"/>
  <c r="A47" i="62"/>
  <c r="A49" i="62"/>
  <c r="A51" i="62"/>
  <c r="A53" i="62"/>
  <c r="A55" i="62"/>
  <c r="A57" i="62"/>
  <c r="A59" i="62"/>
  <c r="A61" i="62"/>
  <c r="A63" i="62"/>
  <c r="A65" i="62"/>
  <c r="A67" i="62"/>
  <c r="A69" i="62"/>
  <c r="A19" i="62"/>
  <c r="U4" i="62"/>
  <c r="U2" i="62"/>
  <c r="AF18" i="67"/>
  <c r="AD18" i="67"/>
  <c r="AE18" i="67" s="1"/>
  <c r="AC18" i="67"/>
  <c r="AC19" i="67"/>
  <c r="AG19" i="67"/>
  <c r="AG18" i="67"/>
  <c r="AF19" i="67"/>
  <c r="AD19" i="67"/>
  <c r="AE19" i="67" s="1"/>
  <c r="AB19" i="67" l="1"/>
  <c r="E5" i="70"/>
  <c r="V46" i="71"/>
  <c r="X46" i="71" s="1"/>
  <c r="S3" i="71"/>
  <c r="E44" i="70"/>
  <c r="BP4" i="62"/>
  <c r="E39" i="70"/>
  <c r="Q4" i="71"/>
  <c r="E45" i="70"/>
  <c r="AB18" i="67"/>
  <c r="M3" i="71" l="1"/>
  <c r="L12" i="66"/>
  <c r="B18" i="67"/>
  <c r="AP9" i="63" l="1"/>
  <c r="E2" i="63" s="1"/>
  <c r="K6" i="67" s="1"/>
  <c r="AO13" i="63"/>
  <c r="B26" i="67"/>
  <c r="D9" i="40"/>
  <c r="B9" i="67" l="1"/>
  <c r="B42" i="67"/>
  <c r="I6" i="34" l="1"/>
  <c r="G6" i="34"/>
  <c r="D6" i="34"/>
  <c r="Y72" i="40"/>
  <c r="V75" i="40"/>
  <c r="V73" i="40"/>
  <c r="V72" i="40"/>
  <c r="V71" i="40"/>
  <c r="T75" i="40"/>
  <c r="T73" i="40"/>
  <c r="T72" i="40"/>
  <c r="T71" i="40"/>
  <c r="I75" i="40"/>
  <c r="I73" i="40"/>
  <c r="I72" i="40"/>
  <c r="I71" i="40"/>
  <c r="G73" i="40"/>
  <c r="E73" i="40"/>
  <c r="G71" i="40"/>
  <c r="E71" i="40"/>
  <c r="B71" i="40"/>
  <c r="Y67" i="40"/>
  <c r="V70" i="40"/>
  <c r="V68" i="40"/>
  <c r="V67" i="40"/>
  <c r="V66" i="40"/>
  <c r="T70" i="40"/>
  <c r="T68" i="40"/>
  <c r="T67" i="40"/>
  <c r="T66" i="40"/>
  <c r="I70" i="40"/>
  <c r="I68" i="40"/>
  <c r="I67" i="40"/>
  <c r="I66" i="40"/>
  <c r="G68" i="40"/>
  <c r="E68" i="40"/>
  <c r="G66" i="40"/>
  <c r="E66" i="40"/>
  <c r="B66" i="40"/>
  <c r="Y62" i="40"/>
  <c r="V65" i="40"/>
  <c r="V63" i="40"/>
  <c r="V62" i="40"/>
  <c r="V61" i="40"/>
  <c r="T65" i="40"/>
  <c r="T63" i="40"/>
  <c r="T62" i="40"/>
  <c r="T61" i="40"/>
  <c r="I65" i="40"/>
  <c r="I63" i="40"/>
  <c r="I62" i="40"/>
  <c r="I61" i="40"/>
  <c r="G63" i="40"/>
  <c r="E63" i="40"/>
  <c r="G61" i="40"/>
  <c r="E61" i="40"/>
  <c r="B61" i="40"/>
  <c r="Y57" i="40"/>
  <c r="V60" i="40"/>
  <c r="V58" i="40"/>
  <c r="V57" i="40"/>
  <c r="V56" i="40"/>
  <c r="T60" i="40"/>
  <c r="T58" i="40"/>
  <c r="T57" i="40"/>
  <c r="T56" i="40"/>
  <c r="I60" i="40"/>
  <c r="I58" i="40"/>
  <c r="I57" i="40"/>
  <c r="I56" i="40"/>
  <c r="G58" i="40"/>
  <c r="E58" i="40"/>
  <c r="G56" i="40"/>
  <c r="E56" i="40"/>
  <c r="B56" i="40"/>
  <c r="U42" i="40"/>
  <c r="U84" i="40" s="1"/>
  <c r="U41" i="40"/>
  <c r="U83" i="40" s="1"/>
  <c r="U40" i="40"/>
  <c r="U82" i="40" s="1"/>
  <c r="E42" i="40"/>
  <c r="E84" i="40" s="1"/>
  <c r="E41" i="40"/>
  <c r="E83" i="40" s="1"/>
  <c r="N40" i="40"/>
  <c r="N82" i="40" s="1"/>
  <c r="B42" i="40"/>
  <c r="B84" i="40" s="1"/>
  <c r="B41" i="40"/>
  <c r="B83" i="40" s="1"/>
  <c r="B40" i="40"/>
  <c r="B82" i="40" s="1"/>
  <c r="J97" i="67"/>
  <c r="B97" i="67"/>
  <c r="X36" i="40"/>
  <c r="X78" i="40" s="1"/>
  <c r="Q36" i="40"/>
  <c r="Q78" i="40" s="1"/>
  <c r="H36" i="40"/>
  <c r="H78" i="40" s="1"/>
  <c r="D51" i="40"/>
  <c r="Y30" i="40"/>
  <c r="V33" i="40"/>
  <c r="V31" i="40"/>
  <c r="V30" i="40"/>
  <c r="V29" i="40"/>
  <c r="T33" i="40"/>
  <c r="T31" i="40"/>
  <c r="T30" i="40"/>
  <c r="T29" i="40"/>
  <c r="I33" i="40"/>
  <c r="I31" i="40"/>
  <c r="I30" i="40"/>
  <c r="I29" i="40"/>
  <c r="G31" i="40"/>
  <c r="E31" i="40"/>
  <c r="G29" i="40"/>
  <c r="E29" i="40"/>
  <c r="B29" i="40"/>
  <c r="Y25" i="40"/>
  <c r="V28" i="40"/>
  <c r="V26" i="40"/>
  <c r="V25" i="40"/>
  <c r="V24" i="40"/>
  <c r="T28" i="40"/>
  <c r="T26" i="40"/>
  <c r="T25" i="40"/>
  <c r="T24" i="40"/>
  <c r="I28" i="40"/>
  <c r="I26" i="40"/>
  <c r="I25" i="40"/>
  <c r="I24" i="40"/>
  <c r="G26" i="40"/>
  <c r="E26" i="40"/>
  <c r="G24" i="40"/>
  <c r="E24" i="40"/>
  <c r="B24" i="40"/>
  <c r="Y4" i="40"/>
  <c r="D1" i="40" s="1"/>
  <c r="Y20" i="40"/>
  <c r="V23" i="40"/>
  <c r="V21" i="40"/>
  <c r="V20" i="40"/>
  <c r="V19" i="40"/>
  <c r="T23" i="40"/>
  <c r="T21" i="40"/>
  <c r="T20" i="40"/>
  <c r="T19" i="40"/>
  <c r="I23" i="40"/>
  <c r="I21" i="40"/>
  <c r="I20" i="40"/>
  <c r="I19" i="40"/>
  <c r="G21" i="40"/>
  <c r="E21" i="40"/>
  <c r="G19" i="40"/>
  <c r="E19" i="40"/>
  <c r="B19" i="40"/>
  <c r="B14" i="40"/>
  <c r="Y15" i="40"/>
  <c r="V18" i="40"/>
  <c r="V16" i="40"/>
  <c r="V15" i="40"/>
  <c r="V14" i="40"/>
  <c r="T18" i="40"/>
  <c r="T16" i="40"/>
  <c r="T15" i="40"/>
  <c r="T14" i="40"/>
  <c r="I18" i="40"/>
  <c r="I16" i="40"/>
  <c r="I15" i="40"/>
  <c r="I14" i="40"/>
  <c r="G16" i="40"/>
  <c r="E16" i="40"/>
  <c r="E14" i="40"/>
  <c r="E49" i="40"/>
  <c r="AO4" i="62"/>
  <c r="F75" i="62" l="1"/>
  <c r="N2" i="62" s="1"/>
  <c r="AZ19" i="62"/>
  <c r="AZ21" i="62"/>
  <c r="AZ23" i="62"/>
  <c r="AZ25" i="62"/>
  <c r="AZ27" i="62"/>
  <c r="AZ29" i="62"/>
  <c r="AZ31" i="62"/>
  <c r="AZ33" i="62"/>
  <c r="AZ35" i="62"/>
  <c r="AZ37" i="62"/>
  <c r="AZ39" i="62"/>
  <c r="AZ41" i="62"/>
  <c r="AZ43" i="62"/>
  <c r="AZ45" i="62"/>
  <c r="AZ47" i="62"/>
  <c r="AZ49" i="62"/>
  <c r="AZ51" i="62"/>
  <c r="AZ53" i="62"/>
  <c r="AZ55" i="62"/>
  <c r="AZ57" i="62"/>
  <c r="AZ59" i="62"/>
  <c r="AZ61" i="62"/>
  <c r="AZ63" i="62"/>
  <c r="AZ65" i="62"/>
  <c r="AZ67" i="62"/>
  <c r="AZ69" i="62"/>
  <c r="AZ71" i="62"/>
  <c r="AZ73" i="62"/>
  <c r="AZ17" i="62"/>
  <c r="AZ15" i="62"/>
  <c r="BB17" i="62"/>
  <c r="BB19" i="62"/>
  <c r="BB21" i="62"/>
  <c r="BB23" i="62"/>
  <c r="BB25" i="62"/>
  <c r="BB27" i="62"/>
  <c r="BB29" i="62"/>
  <c r="BB31" i="62"/>
  <c r="BB33" i="62"/>
  <c r="BB35" i="62"/>
  <c r="BB37" i="62"/>
  <c r="BB39" i="62"/>
  <c r="BB41" i="62"/>
  <c r="BB43" i="62"/>
  <c r="BB45" i="62"/>
  <c r="BB47" i="62"/>
  <c r="BB49" i="62"/>
  <c r="BB51" i="62"/>
  <c r="BB53" i="62"/>
  <c r="BB55" i="62"/>
  <c r="BB57" i="62"/>
  <c r="BB59" i="62"/>
  <c r="BB61" i="62"/>
  <c r="BB63" i="62"/>
  <c r="BB65" i="62"/>
  <c r="BB67" i="62"/>
  <c r="BB69" i="62"/>
  <c r="BB71" i="62"/>
  <c r="BB73" i="62"/>
  <c r="BB15" i="62"/>
  <c r="B24" i="67"/>
  <c r="AT17" i="62" l="1"/>
  <c r="L10" i="62"/>
  <c r="L76" i="62" s="1"/>
  <c r="AK76" i="67" l="1"/>
  <c r="AT19" i="62"/>
  <c r="AT21" i="62"/>
  <c r="AT23" i="62"/>
  <c r="AT25" i="62"/>
  <c r="AT27" i="62"/>
  <c r="AT29" i="62"/>
  <c r="AT31" i="62"/>
  <c r="AT33" i="62"/>
  <c r="AT35" i="62"/>
  <c r="AT37" i="62"/>
  <c r="AT39" i="62"/>
  <c r="AT41" i="62"/>
  <c r="AT43" i="62"/>
  <c r="AT45" i="62"/>
  <c r="AT47" i="62"/>
  <c r="AT49" i="62"/>
  <c r="AT51" i="62"/>
  <c r="AT53" i="62"/>
  <c r="AT55" i="62"/>
  <c r="AT57" i="62"/>
  <c r="AT59" i="62"/>
  <c r="AT61" i="62"/>
  <c r="AT63" i="62"/>
  <c r="AT65" i="62"/>
  <c r="AT67" i="62"/>
  <c r="AT69" i="62"/>
  <c r="AT71" i="62"/>
  <c r="AT73" i="62"/>
  <c r="AT15" i="62"/>
  <c r="AV19" i="62"/>
  <c r="AV21" i="62"/>
  <c r="AV23" i="62"/>
  <c r="AV25" i="62"/>
  <c r="AV27" i="62"/>
  <c r="AV29" i="62"/>
  <c r="AV31" i="62"/>
  <c r="AV33" i="62"/>
  <c r="AV35" i="62"/>
  <c r="AV37" i="62"/>
  <c r="AV39" i="62"/>
  <c r="AV41" i="62"/>
  <c r="AV43" i="62"/>
  <c r="AV45" i="62"/>
  <c r="AV47" i="62"/>
  <c r="AV49" i="62"/>
  <c r="AV51" i="62"/>
  <c r="AV53" i="62"/>
  <c r="AV55" i="62"/>
  <c r="AV57" i="62"/>
  <c r="AV59" i="62"/>
  <c r="AV61" i="62"/>
  <c r="AV63" i="62"/>
  <c r="AV65" i="62"/>
  <c r="AV67" i="62"/>
  <c r="AV69" i="62"/>
  <c r="AV71" i="62"/>
  <c r="AV73" i="62"/>
  <c r="AV17" i="62"/>
  <c r="AV15" i="62"/>
  <c r="AW19" i="62"/>
  <c r="AW21" i="62"/>
  <c r="AW23" i="62"/>
  <c r="AW25" i="62"/>
  <c r="AW27" i="62"/>
  <c r="AW29" i="62"/>
  <c r="AW31" i="62"/>
  <c r="AW33" i="62"/>
  <c r="AW35" i="62"/>
  <c r="AW37" i="62"/>
  <c r="AW39" i="62"/>
  <c r="AW41" i="62"/>
  <c r="AW43" i="62"/>
  <c r="AW45" i="62"/>
  <c r="AW47" i="62"/>
  <c r="AW49" i="62"/>
  <c r="AW51" i="62"/>
  <c r="AW53" i="62"/>
  <c r="AW55" i="62"/>
  <c r="AW57" i="62"/>
  <c r="AW59" i="62"/>
  <c r="AW61" i="62"/>
  <c r="AW63" i="62"/>
  <c r="AW65" i="62"/>
  <c r="AW67" i="62"/>
  <c r="AW69" i="62"/>
  <c r="AW71" i="62"/>
  <c r="AW73" i="62"/>
  <c r="AW17" i="62"/>
  <c r="AW15" i="62"/>
  <c r="AY19" i="62"/>
  <c r="AY21" i="62"/>
  <c r="AY23" i="62"/>
  <c r="AY25" i="62"/>
  <c r="AY27" i="62"/>
  <c r="AY29" i="62"/>
  <c r="AY31" i="62"/>
  <c r="AY33" i="62"/>
  <c r="AY35" i="62"/>
  <c r="AY37" i="62"/>
  <c r="AY39" i="62"/>
  <c r="AY41" i="62"/>
  <c r="AY43" i="62"/>
  <c r="AY45" i="62"/>
  <c r="AY47" i="62"/>
  <c r="AY49" i="62"/>
  <c r="AY51" i="62"/>
  <c r="AY53" i="62"/>
  <c r="AY55" i="62"/>
  <c r="AY57" i="62"/>
  <c r="AY59" i="62"/>
  <c r="AY61" i="62"/>
  <c r="AY63" i="62"/>
  <c r="AY65" i="62"/>
  <c r="AY67" i="62"/>
  <c r="AY69" i="62"/>
  <c r="AY71" i="62"/>
  <c r="AY73" i="62"/>
  <c r="AY17" i="62"/>
  <c r="AY15" i="62"/>
  <c r="AX19" i="62" l="1"/>
  <c r="AX21" i="62"/>
  <c r="AX23" i="62"/>
  <c r="AX25" i="62"/>
  <c r="AX27" i="62"/>
  <c r="AX29" i="62"/>
  <c r="AX31" i="62"/>
  <c r="AX33" i="62"/>
  <c r="AX35" i="62"/>
  <c r="AX37" i="62"/>
  <c r="AX39" i="62"/>
  <c r="AX41" i="62"/>
  <c r="AX43" i="62"/>
  <c r="AX45" i="62"/>
  <c r="AX47" i="62"/>
  <c r="AX49" i="62"/>
  <c r="AX51" i="62"/>
  <c r="AX53" i="62"/>
  <c r="AX55" i="62"/>
  <c r="AX57" i="62"/>
  <c r="AX59" i="62"/>
  <c r="AX61" i="62"/>
  <c r="AX63" i="62"/>
  <c r="AX65" i="62"/>
  <c r="AX67" i="62"/>
  <c r="AX69" i="62"/>
  <c r="AX71" i="62"/>
  <c r="AX73" i="62"/>
  <c r="AX17" i="62"/>
  <c r="AX15" i="62"/>
  <c r="AE116" i="67" l="1"/>
  <c r="AE155" i="67" l="1"/>
  <c r="AE154" i="67"/>
  <c r="AE153" i="67"/>
  <c r="AE152" i="67"/>
  <c r="AA152" i="67"/>
  <c r="AD151" i="67"/>
  <c r="AC151" i="67"/>
  <c r="AB151" i="67"/>
  <c r="AE149" i="67"/>
  <c r="AE148" i="67"/>
  <c r="AE147" i="67"/>
  <c r="AE146" i="67"/>
  <c r="AA146" i="67"/>
  <c r="AD145" i="67"/>
  <c r="AC145" i="67"/>
  <c r="AB145" i="67"/>
  <c r="AE143" i="67"/>
  <c r="AE142" i="67"/>
  <c r="AE141" i="67"/>
  <c r="AE140" i="67"/>
  <c r="AA140" i="67"/>
  <c r="AD139" i="67"/>
  <c r="AC139" i="67"/>
  <c r="AB139" i="67"/>
  <c r="AE137" i="67"/>
  <c r="AE136" i="67"/>
  <c r="AE135" i="67"/>
  <c r="AE134" i="67"/>
  <c r="AA134" i="67"/>
  <c r="AD133" i="67"/>
  <c r="AC133" i="67"/>
  <c r="AB133" i="67"/>
  <c r="AE131" i="67"/>
  <c r="AE130" i="67"/>
  <c r="AE129" i="67"/>
  <c r="AE128" i="67"/>
  <c r="AA128" i="67"/>
  <c r="AD127" i="67"/>
  <c r="AC127" i="67"/>
  <c r="AB127" i="67"/>
  <c r="AE125" i="67"/>
  <c r="AE124" i="67"/>
  <c r="AE123" i="67"/>
  <c r="AE122" i="67"/>
  <c r="AA122" i="67"/>
  <c r="AD121" i="67"/>
  <c r="AC121" i="67"/>
  <c r="AB121" i="67"/>
  <c r="AA116" i="67"/>
  <c r="AE119" i="67"/>
  <c r="AE118" i="67"/>
  <c r="AE117" i="67"/>
  <c r="AD115" i="67"/>
  <c r="AC115" i="67"/>
  <c r="AB115" i="67"/>
  <c r="AA133" i="67" l="1"/>
  <c r="B133" i="67" s="1"/>
  <c r="AA145" i="67"/>
  <c r="B145" i="67" s="1"/>
  <c r="AA139" i="67"/>
  <c r="B139" i="67" s="1"/>
  <c r="AA121" i="67"/>
  <c r="B121" i="67" s="1"/>
  <c r="AA127" i="67"/>
  <c r="B127" i="67" s="1"/>
  <c r="AA151" i="67"/>
  <c r="B151" i="67" s="1"/>
  <c r="AA115" i="67"/>
  <c r="B115" i="67" s="1"/>
  <c r="Y75" i="40"/>
  <c r="Y73" i="40"/>
  <c r="Y71" i="40"/>
  <c r="Y70" i="40"/>
  <c r="Y68" i="40"/>
  <c r="Y66" i="40"/>
  <c r="Y65" i="40"/>
  <c r="Y63" i="40"/>
  <c r="Y61" i="40"/>
  <c r="Y60" i="40"/>
  <c r="Y58" i="40"/>
  <c r="Y56" i="40"/>
  <c r="Y33" i="40"/>
  <c r="Y31" i="40"/>
  <c r="Y29" i="40"/>
  <c r="Y28" i="40"/>
  <c r="Y26" i="40"/>
  <c r="Y24" i="40"/>
  <c r="Y23" i="40"/>
  <c r="Y21" i="40"/>
  <c r="Y19" i="40"/>
  <c r="AA110" i="67"/>
  <c r="AD109" i="67"/>
  <c r="AC109" i="67"/>
  <c r="AB109" i="67"/>
  <c r="Z47" i="67"/>
  <c r="Y47" i="67"/>
  <c r="X47" i="67"/>
  <c r="R88" i="67"/>
  <c r="Q88" i="67"/>
  <c r="V103" i="67"/>
  <c r="U103" i="67"/>
  <c r="AE113" i="67"/>
  <c r="AE112" i="67"/>
  <c r="AE111" i="67"/>
  <c r="AE110" i="67"/>
  <c r="AA137" i="67" l="1"/>
  <c r="AA131" i="67"/>
  <c r="AA149" i="67"/>
  <c r="AA125" i="67"/>
  <c r="AA143" i="67"/>
  <c r="AA109" i="67"/>
  <c r="B109" i="67" s="1"/>
  <c r="T106" i="67"/>
  <c r="T105" i="67"/>
  <c r="T104" i="67"/>
  <c r="L61" i="67"/>
  <c r="B83" i="67"/>
  <c r="P91" i="67"/>
  <c r="P90" i="67"/>
  <c r="P89" i="67"/>
  <c r="W48" i="67"/>
  <c r="B61" i="67"/>
  <c r="L62" i="67"/>
  <c r="B54" i="67"/>
  <c r="T103" i="67" l="1"/>
  <c r="B103" i="67" s="1"/>
  <c r="W47" i="67"/>
  <c r="P88" i="67"/>
  <c r="B88" i="67" s="1"/>
  <c r="B31" i="67"/>
  <c r="B30" i="67"/>
  <c r="M27" i="67"/>
  <c r="H23" i="67" l="1"/>
  <c r="B23" i="67"/>
  <c r="B21" i="67"/>
  <c r="B15" i="67"/>
  <c r="B95" i="67"/>
  <c r="AI9" i="63" l="1"/>
  <c r="AI9" i="74"/>
  <c r="AI75" i="62"/>
  <c r="AI10" i="62" s="1"/>
  <c r="AI76" i="62" s="1"/>
  <c r="Y75" i="62"/>
  <c r="Y10" i="62" s="1"/>
  <c r="Y76" i="62" s="1"/>
  <c r="AD75" i="62"/>
  <c r="AD10" i="62" s="1"/>
  <c r="AD76" i="62" s="1"/>
  <c r="O75" i="62"/>
  <c r="O10" i="62" s="1"/>
  <c r="O76" i="62" s="1"/>
  <c r="T75" i="62"/>
  <c r="T10" i="62" s="1"/>
  <c r="T76" i="62" s="1"/>
  <c r="AE27" i="67"/>
  <c r="AA27" i="67"/>
  <c r="AD27" i="67"/>
  <c r="AC27" i="67"/>
  <c r="AB27" i="67"/>
  <c r="J98" i="67"/>
  <c r="J99" i="67"/>
  <c r="B19" i="67"/>
  <c r="AN43" i="74" l="1"/>
  <c r="AN43" i="63"/>
  <c r="AO74" i="67"/>
  <c r="AP74" i="67"/>
  <c r="AN74" i="67"/>
  <c r="AM74" i="67"/>
  <c r="AL74" i="67"/>
  <c r="G14" i="40"/>
  <c r="V45" i="40"/>
  <c r="L6" i="40"/>
  <c r="L48" i="40" s="1"/>
  <c r="J6" i="40"/>
  <c r="J48" i="40" s="1"/>
  <c r="E6" i="40"/>
  <c r="E48" i="40" s="1"/>
  <c r="E4" i="68"/>
  <c r="AP61" i="61" l="1"/>
  <c r="AP63" i="61"/>
  <c r="AP65" i="61"/>
  <c r="AP67" i="61"/>
  <c r="AP69" i="61"/>
  <c r="AP71" i="61"/>
  <c r="AP73" i="61"/>
  <c r="AP75" i="61"/>
  <c r="AP77" i="61"/>
  <c r="AP79" i="61"/>
  <c r="AP81" i="61"/>
  <c r="AP83" i="61"/>
  <c r="AP85" i="61"/>
  <c r="AP59" i="61"/>
  <c r="AP57" i="61"/>
  <c r="AJ59" i="61"/>
  <c r="AJ60" i="61"/>
  <c r="AJ61" i="61"/>
  <c r="AJ62" i="61"/>
  <c r="AJ63" i="61"/>
  <c r="AJ64" i="61"/>
  <c r="AJ65" i="61"/>
  <c r="AJ66" i="61"/>
  <c r="AJ67" i="61"/>
  <c r="AJ68" i="61"/>
  <c r="AJ69" i="61"/>
  <c r="AJ70" i="61"/>
  <c r="AJ71" i="61"/>
  <c r="AJ72" i="61"/>
  <c r="AJ73" i="61"/>
  <c r="AJ74" i="61"/>
  <c r="AJ75" i="61"/>
  <c r="AJ76" i="61"/>
  <c r="AJ77" i="61"/>
  <c r="AJ78" i="61"/>
  <c r="AJ79" i="61"/>
  <c r="AJ80" i="61"/>
  <c r="AJ81" i="61"/>
  <c r="AJ82" i="61"/>
  <c r="AJ83" i="61"/>
  <c r="AJ84" i="61"/>
  <c r="AJ85" i="61"/>
  <c r="AJ86" i="61"/>
  <c r="AJ58" i="61"/>
  <c r="AJ57" i="61"/>
  <c r="AH61" i="61"/>
  <c r="AI61" i="61"/>
  <c r="AH63" i="61"/>
  <c r="AI63" i="61"/>
  <c r="AH65" i="61"/>
  <c r="AI65" i="61"/>
  <c r="AH67" i="61"/>
  <c r="AI67" i="61"/>
  <c r="AH69" i="61"/>
  <c r="AI69" i="61"/>
  <c r="AH71" i="61"/>
  <c r="AI71" i="61"/>
  <c r="AH73" i="61"/>
  <c r="AI73" i="61"/>
  <c r="AH75" i="61"/>
  <c r="AI75" i="61"/>
  <c r="AH77" i="61"/>
  <c r="AI77" i="61"/>
  <c r="AH79" i="61"/>
  <c r="AI79" i="61"/>
  <c r="AH81" i="61"/>
  <c r="AI81" i="61"/>
  <c r="AH83" i="61"/>
  <c r="AI83" i="61"/>
  <c r="AH85" i="61"/>
  <c r="AI85" i="61"/>
  <c r="AF61" i="61"/>
  <c r="AF63" i="61"/>
  <c r="AF65" i="61"/>
  <c r="AF67" i="61"/>
  <c r="AF69" i="61"/>
  <c r="AF71" i="61"/>
  <c r="AF73" i="61"/>
  <c r="AF75" i="61"/>
  <c r="AF77" i="61"/>
  <c r="AF79" i="61"/>
  <c r="AF81" i="61"/>
  <c r="AF83" i="61"/>
  <c r="AF85" i="61"/>
  <c r="AC61" i="61"/>
  <c r="AD61" i="61"/>
  <c r="AE61" i="61"/>
  <c r="AC63" i="61"/>
  <c r="AD63" i="61"/>
  <c r="AE63" i="61"/>
  <c r="AC65" i="61"/>
  <c r="AD65" i="61"/>
  <c r="AE65" i="61"/>
  <c r="AC67" i="61"/>
  <c r="AD67" i="61"/>
  <c r="AE67" i="61"/>
  <c r="AC69" i="61"/>
  <c r="AD69" i="61"/>
  <c r="AE69" i="61"/>
  <c r="AC71" i="61"/>
  <c r="AD71" i="61"/>
  <c r="AE71" i="61"/>
  <c r="AC73" i="61"/>
  <c r="AD73" i="61"/>
  <c r="AE73" i="61"/>
  <c r="AC75" i="61"/>
  <c r="AD75" i="61"/>
  <c r="AE75" i="61"/>
  <c r="AC77" i="61"/>
  <c r="AD77" i="61"/>
  <c r="AE77" i="61"/>
  <c r="AC79" i="61"/>
  <c r="AD79" i="61"/>
  <c r="AE79" i="61"/>
  <c r="AC81" i="61"/>
  <c r="AD81" i="61"/>
  <c r="AE81" i="61"/>
  <c r="AC83" i="61"/>
  <c r="AD83" i="61"/>
  <c r="AE83" i="61"/>
  <c r="AC85" i="61"/>
  <c r="AD85" i="61"/>
  <c r="AE85" i="61"/>
  <c r="AA61" i="61"/>
  <c r="AA63" i="61"/>
  <c r="AA65" i="61"/>
  <c r="AA67" i="61"/>
  <c r="AA69" i="61"/>
  <c r="AA71" i="61"/>
  <c r="AA73" i="61"/>
  <c r="AA75" i="61"/>
  <c r="AA77" i="61"/>
  <c r="AA79" i="61"/>
  <c r="AA81" i="61"/>
  <c r="AA83" i="61"/>
  <c r="AA85" i="61"/>
  <c r="X61" i="61"/>
  <c r="Y61" i="61"/>
  <c r="Z61" i="61"/>
  <c r="X63" i="61"/>
  <c r="Y63" i="61"/>
  <c r="Z63" i="61"/>
  <c r="X65" i="61"/>
  <c r="Y65" i="61"/>
  <c r="Z65" i="61"/>
  <c r="X67" i="61"/>
  <c r="Y67" i="61"/>
  <c r="Z67" i="61"/>
  <c r="X69" i="61"/>
  <c r="Y69" i="61"/>
  <c r="Z69" i="61"/>
  <c r="X71" i="61"/>
  <c r="Y71" i="61"/>
  <c r="Z71" i="61"/>
  <c r="X73" i="61"/>
  <c r="Y73" i="61"/>
  <c r="Z73" i="61"/>
  <c r="X75" i="61"/>
  <c r="Y75" i="61"/>
  <c r="Z75" i="61"/>
  <c r="X77" i="61"/>
  <c r="Y77" i="61"/>
  <c r="Z77" i="61"/>
  <c r="X79" i="61"/>
  <c r="Y79" i="61"/>
  <c r="Z79" i="61"/>
  <c r="X81" i="61"/>
  <c r="Y81" i="61"/>
  <c r="Z81" i="61"/>
  <c r="X83" i="61"/>
  <c r="Y83" i="61"/>
  <c r="Z83" i="61"/>
  <c r="X85" i="61"/>
  <c r="Y85" i="61"/>
  <c r="Z85" i="61"/>
  <c r="V61" i="61"/>
  <c r="V63" i="61"/>
  <c r="V65" i="61"/>
  <c r="V67" i="61"/>
  <c r="V69" i="61"/>
  <c r="V71" i="61"/>
  <c r="V73" i="61"/>
  <c r="V75" i="61"/>
  <c r="V77" i="61"/>
  <c r="V79" i="61"/>
  <c r="V81" i="61"/>
  <c r="V83" i="61"/>
  <c r="V85" i="61"/>
  <c r="S61" i="61"/>
  <c r="T61" i="61"/>
  <c r="U61" i="61"/>
  <c r="S63" i="61"/>
  <c r="T63" i="61"/>
  <c r="U63" i="61"/>
  <c r="S65" i="61"/>
  <c r="T65" i="61"/>
  <c r="U65" i="61"/>
  <c r="S67" i="61"/>
  <c r="T67" i="61"/>
  <c r="U67" i="61"/>
  <c r="S69" i="61"/>
  <c r="T69" i="61"/>
  <c r="U69" i="61"/>
  <c r="S71" i="61"/>
  <c r="T71" i="61"/>
  <c r="U71" i="61"/>
  <c r="S73" i="61"/>
  <c r="T73" i="61"/>
  <c r="U73" i="61"/>
  <c r="S75" i="61"/>
  <c r="T75" i="61"/>
  <c r="U75" i="61"/>
  <c r="S77" i="61"/>
  <c r="T77" i="61"/>
  <c r="U77" i="61"/>
  <c r="S79" i="61"/>
  <c r="T79" i="61"/>
  <c r="U79" i="61"/>
  <c r="S81" i="61"/>
  <c r="T81" i="61"/>
  <c r="U81" i="61"/>
  <c r="S83" i="61"/>
  <c r="T83" i="61"/>
  <c r="U83" i="61"/>
  <c r="S85" i="61"/>
  <c r="T85" i="61"/>
  <c r="U85" i="61"/>
  <c r="Q61" i="61"/>
  <c r="Q63" i="61"/>
  <c r="Q65" i="61"/>
  <c r="Q67" i="61"/>
  <c r="Q69" i="61"/>
  <c r="Q71" i="61"/>
  <c r="Q73" i="61"/>
  <c r="Q75" i="61"/>
  <c r="Q77" i="61"/>
  <c r="Q79" i="61"/>
  <c r="Q81" i="61"/>
  <c r="Q83" i="61"/>
  <c r="Q85" i="61"/>
  <c r="N61" i="61"/>
  <c r="O61" i="61"/>
  <c r="P61" i="61"/>
  <c r="N63" i="61"/>
  <c r="O63" i="61"/>
  <c r="P63" i="61"/>
  <c r="N65" i="61"/>
  <c r="O65" i="61"/>
  <c r="P65" i="61"/>
  <c r="N67" i="61"/>
  <c r="O67" i="61"/>
  <c r="P67" i="61"/>
  <c r="N69" i="61"/>
  <c r="O69" i="61"/>
  <c r="P69" i="61"/>
  <c r="N71" i="61"/>
  <c r="O71" i="61"/>
  <c r="P71" i="61"/>
  <c r="N73" i="61"/>
  <c r="O73" i="61"/>
  <c r="P73" i="61"/>
  <c r="N75" i="61"/>
  <c r="O75" i="61"/>
  <c r="P75" i="61"/>
  <c r="N77" i="61"/>
  <c r="O77" i="61"/>
  <c r="P77" i="61"/>
  <c r="N79" i="61"/>
  <c r="O79" i="61"/>
  <c r="P79" i="61"/>
  <c r="N81" i="61"/>
  <c r="O81" i="61"/>
  <c r="P81" i="61"/>
  <c r="N83" i="61"/>
  <c r="O83" i="61"/>
  <c r="P83" i="61"/>
  <c r="N85" i="61"/>
  <c r="O85" i="61"/>
  <c r="P85" i="61"/>
  <c r="L61" i="61"/>
  <c r="L63" i="61"/>
  <c r="L65" i="61"/>
  <c r="L67" i="61"/>
  <c r="L69" i="61"/>
  <c r="L71" i="61"/>
  <c r="L73" i="61"/>
  <c r="L75" i="61"/>
  <c r="L77" i="61"/>
  <c r="L79" i="61"/>
  <c r="L81" i="61"/>
  <c r="L83" i="61"/>
  <c r="L85" i="61"/>
  <c r="J61" i="61"/>
  <c r="K61" i="61"/>
  <c r="J63" i="61"/>
  <c r="K63" i="61"/>
  <c r="J65" i="61"/>
  <c r="K65" i="61"/>
  <c r="J67" i="61"/>
  <c r="K67" i="61"/>
  <c r="J69" i="61"/>
  <c r="K69" i="61"/>
  <c r="J71" i="61"/>
  <c r="K71" i="61"/>
  <c r="J73" i="61"/>
  <c r="K73" i="61"/>
  <c r="J75" i="61"/>
  <c r="K75" i="61"/>
  <c r="J77" i="61"/>
  <c r="K77" i="61"/>
  <c r="J79" i="61"/>
  <c r="K79" i="61"/>
  <c r="J81" i="61"/>
  <c r="K81" i="61"/>
  <c r="J83" i="61"/>
  <c r="K83" i="61"/>
  <c r="J85" i="61"/>
  <c r="K85" i="61"/>
  <c r="H61" i="61"/>
  <c r="H63" i="61"/>
  <c r="H65" i="61"/>
  <c r="H67" i="61"/>
  <c r="H69" i="61"/>
  <c r="H71" i="61"/>
  <c r="H73" i="61"/>
  <c r="H75" i="61"/>
  <c r="H77" i="61"/>
  <c r="H79" i="61"/>
  <c r="H81" i="61"/>
  <c r="H83" i="61"/>
  <c r="H85" i="61"/>
  <c r="F61" i="61"/>
  <c r="G61" i="61"/>
  <c r="F63" i="61"/>
  <c r="G63" i="61"/>
  <c r="F65" i="61"/>
  <c r="G65" i="61"/>
  <c r="F67" i="61"/>
  <c r="G67" i="61"/>
  <c r="F69" i="61"/>
  <c r="G69" i="61"/>
  <c r="F71" i="61"/>
  <c r="G71" i="61"/>
  <c r="F73" i="61"/>
  <c r="G73" i="61"/>
  <c r="F75" i="61"/>
  <c r="G75" i="61"/>
  <c r="F77" i="61"/>
  <c r="G77" i="61"/>
  <c r="F79" i="61"/>
  <c r="G79" i="61"/>
  <c r="F81" i="61"/>
  <c r="G81" i="61"/>
  <c r="F83" i="61"/>
  <c r="G83" i="61"/>
  <c r="F85" i="61"/>
  <c r="G85" i="61"/>
  <c r="E61" i="61"/>
  <c r="E63" i="61"/>
  <c r="E65" i="61"/>
  <c r="E67" i="61"/>
  <c r="E69" i="61"/>
  <c r="E71" i="61"/>
  <c r="E73" i="61"/>
  <c r="E75" i="61"/>
  <c r="E77" i="61"/>
  <c r="E79" i="61"/>
  <c r="E81" i="61"/>
  <c r="E83" i="61"/>
  <c r="E85" i="61"/>
  <c r="AI59" i="61"/>
  <c r="AH59" i="61"/>
  <c r="AF59" i="61"/>
  <c r="AE59" i="61"/>
  <c r="AD59" i="61"/>
  <c r="AC59" i="61"/>
  <c r="AA59" i="61"/>
  <c r="Z59" i="61"/>
  <c r="Y59" i="61"/>
  <c r="X59" i="61"/>
  <c r="V59" i="61"/>
  <c r="U59" i="61"/>
  <c r="T59" i="61"/>
  <c r="S59" i="61"/>
  <c r="Q59" i="61"/>
  <c r="P59" i="61"/>
  <c r="O59" i="61"/>
  <c r="N59" i="61"/>
  <c r="L59" i="61"/>
  <c r="K59" i="61"/>
  <c r="J59" i="61"/>
  <c r="H59" i="61"/>
  <c r="G59" i="61"/>
  <c r="F59" i="61"/>
  <c r="E59" i="61"/>
  <c r="AI57" i="61"/>
  <c r="AH57" i="61"/>
  <c r="AF57" i="61"/>
  <c r="AE57" i="61"/>
  <c r="AD57" i="61"/>
  <c r="AC57" i="61"/>
  <c r="AA57" i="61"/>
  <c r="Z57" i="61"/>
  <c r="Y57" i="61"/>
  <c r="X57" i="61"/>
  <c r="V57" i="61"/>
  <c r="U57" i="61"/>
  <c r="T57" i="61"/>
  <c r="S57" i="61"/>
  <c r="Q57" i="61"/>
  <c r="P57" i="61"/>
  <c r="O57" i="61"/>
  <c r="N57" i="61"/>
  <c r="L57" i="61"/>
  <c r="K57" i="61"/>
  <c r="J57" i="61"/>
  <c r="H57" i="61"/>
  <c r="G57" i="61"/>
  <c r="F57" i="61"/>
  <c r="E57" i="61"/>
  <c r="AP18" i="61"/>
  <c r="AP20" i="61"/>
  <c r="AP22" i="61"/>
  <c r="AP24" i="61"/>
  <c r="AP26" i="61"/>
  <c r="AP28" i="61"/>
  <c r="AP30" i="61"/>
  <c r="AP32" i="61"/>
  <c r="AP34" i="61"/>
  <c r="AP36" i="61"/>
  <c r="AP38" i="61"/>
  <c r="AP40" i="61"/>
  <c r="AP42" i="61"/>
  <c r="AP16" i="61"/>
  <c r="AP14" i="61"/>
  <c r="AJ16" i="61"/>
  <c r="AJ17" i="61"/>
  <c r="AJ18" i="61"/>
  <c r="AJ19" i="61"/>
  <c r="AJ20" i="61"/>
  <c r="AJ21" i="61"/>
  <c r="AJ22" i="61"/>
  <c r="AJ23" i="61"/>
  <c r="AJ24" i="61"/>
  <c r="AJ25" i="61"/>
  <c r="AJ26" i="61"/>
  <c r="AJ27" i="61"/>
  <c r="AJ28" i="61"/>
  <c r="AJ29" i="61"/>
  <c r="AJ30" i="61"/>
  <c r="AJ31" i="61"/>
  <c r="AJ32" i="61"/>
  <c r="AJ33" i="61"/>
  <c r="AJ34" i="61"/>
  <c r="AJ35" i="61"/>
  <c r="AJ36" i="61"/>
  <c r="AJ37" i="61"/>
  <c r="AJ38" i="61"/>
  <c r="AJ39" i="61"/>
  <c r="AJ40" i="61"/>
  <c r="AJ41" i="61"/>
  <c r="AJ42" i="61"/>
  <c r="AJ43" i="61"/>
  <c r="AJ15" i="61"/>
  <c r="AJ14" i="61"/>
  <c r="AH18" i="61"/>
  <c r="AI18" i="61"/>
  <c r="AH20" i="61"/>
  <c r="AI20" i="61"/>
  <c r="AH22" i="61"/>
  <c r="AI22" i="61"/>
  <c r="AH24" i="61"/>
  <c r="AI24" i="61"/>
  <c r="AH26" i="61"/>
  <c r="AI26" i="61"/>
  <c r="AH28" i="61"/>
  <c r="AI28" i="61"/>
  <c r="AH30" i="61"/>
  <c r="AI30" i="61"/>
  <c r="AH32" i="61"/>
  <c r="AI32" i="61"/>
  <c r="AH34" i="61"/>
  <c r="AI34" i="61"/>
  <c r="AH36" i="61"/>
  <c r="AI36" i="61"/>
  <c r="AH38" i="61"/>
  <c r="AI38" i="61"/>
  <c r="AH40" i="61"/>
  <c r="AI40" i="61"/>
  <c r="AH42" i="61"/>
  <c r="AI42" i="61"/>
  <c r="AF18" i="61"/>
  <c r="AF20" i="61"/>
  <c r="AF22" i="61"/>
  <c r="AF24" i="61"/>
  <c r="AF26" i="61"/>
  <c r="AF28" i="61"/>
  <c r="AF30" i="61"/>
  <c r="AF32" i="61"/>
  <c r="AF34" i="61"/>
  <c r="AF36" i="61"/>
  <c r="AF38" i="61"/>
  <c r="AF40" i="61"/>
  <c r="AF42" i="61"/>
  <c r="AC18" i="61"/>
  <c r="AD18" i="61"/>
  <c r="AE18" i="61"/>
  <c r="AC20" i="61"/>
  <c r="AD20" i="61"/>
  <c r="AE20" i="61"/>
  <c r="AC22" i="61"/>
  <c r="AD22" i="61"/>
  <c r="AE22" i="61"/>
  <c r="AC24" i="61"/>
  <c r="AD24" i="61"/>
  <c r="AE24" i="61"/>
  <c r="AC26" i="61"/>
  <c r="AD26" i="61"/>
  <c r="AE26" i="61"/>
  <c r="AC28" i="61"/>
  <c r="AD28" i="61"/>
  <c r="AE28" i="61"/>
  <c r="AC30" i="61"/>
  <c r="AD30" i="61"/>
  <c r="AE30" i="61"/>
  <c r="AC32" i="61"/>
  <c r="AD32" i="61"/>
  <c r="AE32" i="61"/>
  <c r="AC34" i="61"/>
  <c r="AD34" i="61"/>
  <c r="AE34" i="61"/>
  <c r="AC36" i="61"/>
  <c r="AD36" i="61"/>
  <c r="AE36" i="61"/>
  <c r="AC38" i="61"/>
  <c r="AD38" i="61"/>
  <c r="AE38" i="61"/>
  <c r="AC40" i="61"/>
  <c r="AD40" i="61"/>
  <c r="AE40" i="61"/>
  <c r="AC42" i="61"/>
  <c r="AD42" i="61"/>
  <c r="AE42" i="61"/>
  <c r="AA18" i="61"/>
  <c r="AA20" i="61"/>
  <c r="AA22" i="61"/>
  <c r="AA24" i="61"/>
  <c r="AA26" i="61"/>
  <c r="AA28" i="61"/>
  <c r="AA30" i="61"/>
  <c r="AA32" i="61"/>
  <c r="AA34" i="61"/>
  <c r="AA36" i="61"/>
  <c r="AA38" i="61"/>
  <c r="AA40" i="61"/>
  <c r="AA42" i="61"/>
  <c r="X18" i="61"/>
  <c r="Y18" i="61"/>
  <c r="Z18" i="61"/>
  <c r="X20" i="61"/>
  <c r="Y20" i="61"/>
  <c r="Z20" i="61"/>
  <c r="X22" i="61"/>
  <c r="Y22" i="61"/>
  <c r="Z22" i="61"/>
  <c r="X24" i="61"/>
  <c r="Y24" i="61"/>
  <c r="Z24" i="61"/>
  <c r="X26" i="61"/>
  <c r="Y26" i="61"/>
  <c r="Z26" i="61"/>
  <c r="X28" i="61"/>
  <c r="Y28" i="61"/>
  <c r="Z28" i="61"/>
  <c r="X30" i="61"/>
  <c r="Y30" i="61"/>
  <c r="Z30" i="61"/>
  <c r="X32" i="61"/>
  <c r="Y32" i="61"/>
  <c r="Z32" i="61"/>
  <c r="X34" i="61"/>
  <c r="Y34" i="61"/>
  <c r="Z34" i="61"/>
  <c r="X36" i="61"/>
  <c r="Y36" i="61"/>
  <c r="Z36" i="61"/>
  <c r="X38" i="61"/>
  <c r="Y38" i="61"/>
  <c r="Z38" i="61"/>
  <c r="X40" i="61"/>
  <c r="Y40" i="61"/>
  <c r="Z40" i="61"/>
  <c r="X42" i="61"/>
  <c r="Y42" i="61"/>
  <c r="Z42" i="61"/>
  <c r="V18" i="61"/>
  <c r="V20" i="61"/>
  <c r="V22" i="61"/>
  <c r="V24" i="61"/>
  <c r="V26" i="61"/>
  <c r="V28" i="61"/>
  <c r="V30" i="61"/>
  <c r="V32" i="61"/>
  <c r="V34" i="61"/>
  <c r="V36" i="61"/>
  <c r="V38" i="61"/>
  <c r="V40" i="61"/>
  <c r="V42" i="61"/>
  <c r="S18" i="61"/>
  <c r="T18" i="61"/>
  <c r="U18" i="61"/>
  <c r="S20" i="61"/>
  <c r="T20" i="61"/>
  <c r="U20" i="61"/>
  <c r="S22" i="61"/>
  <c r="T22" i="61"/>
  <c r="U22" i="61"/>
  <c r="S24" i="61"/>
  <c r="T24" i="61"/>
  <c r="U24" i="61"/>
  <c r="S26" i="61"/>
  <c r="T26" i="61"/>
  <c r="U26" i="61"/>
  <c r="S28" i="61"/>
  <c r="T28" i="61"/>
  <c r="U28" i="61"/>
  <c r="S30" i="61"/>
  <c r="T30" i="61"/>
  <c r="U30" i="61"/>
  <c r="S32" i="61"/>
  <c r="T32" i="61"/>
  <c r="U32" i="61"/>
  <c r="S34" i="61"/>
  <c r="T34" i="61"/>
  <c r="U34" i="61"/>
  <c r="S36" i="61"/>
  <c r="T36" i="61"/>
  <c r="U36" i="61"/>
  <c r="S38" i="61"/>
  <c r="T38" i="61"/>
  <c r="U38" i="61"/>
  <c r="S40" i="61"/>
  <c r="T40" i="61"/>
  <c r="U40" i="61"/>
  <c r="S42" i="61"/>
  <c r="T42" i="61"/>
  <c r="U42" i="61"/>
  <c r="Q18" i="61"/>
  <c r="Q20" i="61"/>
  <c r="Q22" i="61"/>
  <c r="Q24" i="61"/>
  <c r="Q26" i="61"/>
  <c r="Q28" i="61"/>
  <c r="Q30" i="61"/>
  <c r="Q32" i="61"/>
  <c r="Q34" i="61"/>
  <c r="Q36" i="61"/>
  <c r="Q38" i="61"/>
  <c r="Q40" i="61"/>
  <c r="Q42" i="61"/>
  <c r="N18" i="61"/>
  <c r="O18" i="61"/>
  <c r="P18" i="61"/>
  <c r="N20" i="61"/>
  <c r="O20" i="61"/>
  <c r="P20" i="61"/>
  <c r="N22" i="61"/>
  <c r="O22" i="61"/>
  <c r="P22" i="61"/>
  <c r="N24" i="61"/>
  <c r="O24" i="61"/>
  <c r="P24" i="61"/>
  <c r="N26" i="61"/>
  <c r="O26" i="61"/>
  <c r="P26" i="61"/>
  <c r="N28" i="61"/>
  <c r="O28" i="61"/>
  <c r="P28" i="61"/>
  <c r="N30" i="61"/>
  <c r="O30" i="61"/>
  <c r="P30" i="61"/>
  <c r="N32" i="61"/>
  <c r="O32" i="61"/>
  <c r="P32" i="61"/>
  <c r="N34" i="61"/>
  <c r="O34" i="61"/>
  <c r="P34" i="61"/>
  <c r="N36" i="61"/>
  <c r="O36" i="61"/>
  <c r="P36" i="61"/>
  <c r="N38" i="61"/>
  <c r="O38" i="61"/>
  <c r="P38" i="61"/>
  <c r="N40" i="61"/>
  <c r="O40" i="61"/>
  <c r="P40" i="61"/>
  <c r="N42" i="61"/>
  <c r="O42" i="61"/>
  <c r="P42" i="61"/>
  <c r="L18" i="61"/>
  <c r="L20" i="61"/>
  <c r="L22" i="61"/>
  <c r="L24" i="61"/>
  <c r="L26" i="61"/>
  <c r="L28" i="61"/>
  <c r="L30" i="61"/>
  <c r="L32" i="61"/>
  <c r="L34" i="61"/>
  <c r="L36" i="61"/>
  <c r="L38" i="61"/>
  <c r="L40" i="61"/>
  <c r="L42" i="61"/>
  <c r="J18" i="61"/>
  <c r="K18" i="61"/>
  <c r="J20" i="61"/>
  <c r="K20" i="61"/>
  <c r="J22" i="61"/>
  <c r="K22" i="61"/>
  <c r="J24" i="61"/>
  <c r="K24" i="61"/>
  <c r="J26" i="61"/>
  <c r="K26" i="61"/>
  <c r="J28" i="61"/>
  <c r="K28" i="61"/>
  <c r="J30" i="61"/>
  <c r="K30" i="61"/>
  <c r="J32" i="61"/>
  <c r="K32" i="61"/>
  <c r="J34" i="61"/>
  <c r="K34" i="61"/>
  <c r="J36" i="61"/>
  <c r="K36" i="61"/>
  <c r="J38" i="61"/>
  <c r="K38" i="61"/>
  <c r="J40" i="61"/>
  <c r="K40" i="61"/>
  <c r="J42" i="61"/>
  <c r="K42" i="61"/>
  <c r="H18" i="61"/>
  <c r="H20" i="61"/>
  <c r="H22" i="61"/>
  <c r="H24" i="61"/>
  <c r="H26" i="61"/>
  <c r="H28" i="61"/>
  <c r="H30" i="61"/>
  <c r="H32" i="61"/>
  <c r="H34" i="61"/>
  <c r="H36" i="61"/>
  <c r="H38" i="61"/>
  <c r="H40" i="61"/>
  <c r="H42" i="61"/>
  <c r="F18" i="61"/>
  <c r="G18" i="61"/>
  <c r="F20" i="61"/>
  <c r="G20" i="61"/>
  <c r="F22" i="61"/>
  <c r="G22" i="61"/>
  <c r="F24" i="61"/>
  <c r="G24" i="61"/>
  <c r="F26" i="61"/>
  <c r="G26" i="61"/>
  <c r="F28" i="61"/>
  <c r="G28" i="61"/>
  <c r="F30" i="61"/>
  <c r="G30" i="61"/>
  <c r="F32" i="61"/>
  <c r="G32" i="61"/>
  <c r="F34" i="61"/>
  <c r="G34" i="61"/>
  <c r="F36" i="61"/>
  <c r="G36" i="61"/>
  <c r="F38" i="61"/>
  <c r="G38" i="61"/>
  <c r="F40" i="61"/>
  <c r="G40" i="61"/>
  <c r="F42" i="61"/>
  <c r="G42" i="61"/>
  <c r="E18" i="61"/>
  <c r="E20" i="61"/>
  <c r="E22" i="61"/>
  <c r="E24" i="61"/>
  <c r="E26" i="61"/>
  <c r="E28" i="61"/>
  <c r="E30" i="61"/>
  <c r="E32" i="61"/>
  <c r="E34" i="61"/>
  <c r="E36" i="61"/>
  <c r="E38" i="61"/>
  <c r="E40" i="61"/>
  <c r="E42" i="61"/>
  <c r="AI16" i="61"/>
  <c r="AH16" i="61"/>
  <c r="AF16" i="61"/>
  <c r="AE16" i="61"/>
  <c r="AD16" i="61"/>
  <c r="AC16" i="61"/>
  <c r="AA16" i="61"/>
  <c r="Z16" i="61"/>
  <c r="X16" i="61"/>
  <c r="Y16" i="61"/>
  <c r="V16" i="61"/>
  <c r="AI14" i="61"/>
  <c r="AH14" i="61"/>
  <c r="AF14" i="61"/>
  <c r="AE14" i="61"/>
  <c r="AD14" i="61"/>
  <c r="AC14" i="61"/>
  <c r="AA14" i="61"/>
  <c r="Z14" i="61"/>
  <c r="Y14" i="61"/>
  <c r="X14" i="61"/>
  <c r="V14" i="61"/>
  <c r="U14" i="61"/>
  <c r="T14" i="61"/>
  <c r="S14" i="61"/>
  <c r="Q14" i="61"/>
  <c r="P14" i="61"/>
  <c r="O14" i="61"/>
  <c r="N14" i="61"/>
  <c r="L14" i="61"/>
  <c r="K14" i="61"/>
  <c r="J14" i="61"/>
  <c r="H14" i="61"/>
  <c r="G14" i="61"/>
  <c r="F14" i="61"/>
  <c r="E16" i="61"/>
  <c r="E14" i="61"/>
  <c r="AF6" i="61"/>
  <c r="AF5" i="61"/>
  <c r="C85" i="61"/>
  <c r="C69" i="61"/>
  <c r="C71" i="61"/>
  <c r="C73" i="61"/>
  <c r="C75" i="61"/>
  <c r="C77" i="61"/>
  <c r="C79" i="61"/>
  <c r="C81" i="61"/>
  <c r="C83" i="61"/>
  <c r="C61" i="61"/>
  <c r="C63" i="61"/>
  <c r="C65" i="61"/>
  <c r="C67" i="61"/>
  <c r="C59" i="61"/>
  <c r="C57" i="61"/>
  <c r="AQ5" i="61"/>
  <c r="AK5" i="61"/>
  <c r="D47" i="61" l="1"/>
  <c r="J6" i="61"/>
  <c r="J49" i="61" s="1"/>
  <c r="G6" i="61"/>
  <c r="G49" i="61" s="1"/>
  <c r="D6" i="61"/>
  <c r="D49" i="61" s="1"/>
  <c r="AI20" i="70" l="1"/>
  <c r="AU20" i="70"/>
  <c r="AT20" i="70"/>
  <c r="AS20" i="70"/>
  <c r="AR20" i="70"/>
  <c r="AQ20" i="70"/>
  <c r="AO20" i="70"/>
  <c r="AN20" i="70"/>
  <c r="AM20" i="70"/>
  <c r="AL20" i="70"/>
  <c r="AK20" i="70"/>
  <c r="AJ20" i="70"/>
  <c r="AI19" i="70"/>
  <c r="AU19" i="70"/>
  <c r="AT19" i="70"/>
  <c r="AS19" i="70"/>
  <c r="AR19" i="70"/>
  <c r="AP19" i="70"/>
  <c r="AO19" i="70"/>
  <c r="AN19" i="70"/>
  <c r="AM19" i="70"/>
  <c r="AL19" i="70"/>
  <c r="AK19" i="70"/>
  <c r="AJ19" i="70"/>
  <c r="AI18" i="70"/>
  <c r="AU18" i="70"/>
  <c r="AT18" i="70"/>
  <c r="AS18" i="70"/>
  <c r="AR18" i="70"/>
  <c r="AQ18" i="70"/>
  <c r="AP18" i="70"/>
  <c r="AO18" i="70"/>
  <c r="AN18" i="70"/>
  <c r="AM18" i="70"/>
  <c r="AL18" i="70"/>
  <c r="AK18" i="70"/>
  <c r="AJ18" i="70"/>
  <c r="J40" i="71" s="1"/>
  <c r="AI17" i="70"/>
  <c r="AU17" i="70"/>
  <c r="AT17" i="70"/>
  <c r="AS17" i="70"/>
  <c r="AR17" i="70"/>
  <c r="AQ17" i="70"/>
  <c r="AP17" i="70"/>
  <c r="AO17" i="70"/>
  <c r="AN17" i="70"/>
  <c r="AM17" i="70"/>
  <c r="AL17" i="70"/>
  <c r="AK17" i="70"/>
  <c r="AJ17" i="70"/>
  <c r="AI16" i="70"/>
  <c r="AU16" i="70"/>
  <c r="AS16" i="70"/>
  <c r="AR16" i="70"/>
  <c r="AQ16" i="70"/>
  <c r="AP16" i="70"/>
  <c r="AO16" i="70"/>
  <c r="AN16" i="70"/>
  <c r="AM16" i="70"/>
  <c r="AK16" i="70"/>
  <c r="AJ16" i="70"/>
  <c r="AI15" i="70"/>
  <c r="AT15" i="70"/>
  <c r="T35" i="71" s="1"/>
  <c r="AS15" i="70"/>
  <c r="S35" i="71" s="1"/>
  <c r="AR15" i="70"/>
  <c r="R35" i="71" s="1"/>
  <c r="AQ15" i="70"/>
  <c r="Q35" i="71" s="1"/>
  <c r="AP15" i="70"/>
  <c r="P35" i="71" s="1"/>
  <c r="AO15" i="70"/>
  <c r="O35" i="71" s="1"/>
  <c r="AN15" i="70"/>
  <c r="N35" i="71" s="1"/>
  <c r="AL15" i="70"/>
  <c r="L35" i="71" s="1"/>
  <c r="AK15" i="70"/>
  <c r="AJ15" i="70"/>
  <c r="J35" i="71" s="1"/>
  <c r="AI14" i="70"/>
  <c r="AU14" i="70"/>
  <c r="AT14" i="70"/>
  <c r="AS14" i="70"/>
  <c r="AR14" i="70"/>
  <c r="AQ14" i="70"/>
  <c r="AP14" i="70"/>
  <c r="AO14" i="70"/>
  <c r="AN14" i="70"/>
  <c r="AM14" i="70"/>
  <c r="AL14" i="70"/>
  <c r="AK14" i="70"/>
  <c r="AJ14" i="70"/>
  <c r="J37" i="71" s="1"/>
  <c r="AU13" i="70"/>
  <c r="AT13" i="70"/>
  <c r="AS13" i="70"/>
  <c r="AR13" i="70"/>
  <c r="AQ13" i="70"/>
  <c r="AP13" i="70"/>
  <c r="AO13" i="70"/>
  <c r="AN13" i="70"/>
  <c r="AM13" i="70"/>
  <c r="AL13" i="70"/>
  <c r="AK13" i="70"/>
  <c r="AJ13" i="70"/>
  <c r="AI11" i="70"/>
  <c r="AU11" i="70"/>
  <c r="AT11" i="70"/>
  <c r="AS11" i="70"/>
  <c r="AR11" i="70"/>
  <c r="AQ11" i="70"/>
  <c r="AP11" i="70"/>
  <c r="AO11" i="70"/>
  <c r="AN11" i="70"/>
  <c r="AM11" i="70"/>
  <c r="AL11" i="70"/>
  <c r="AK11" i="70"/>
  <c r="AJ11" i="70"/>
  <c r="AI10" i="70"/>
  <c r="AU10" i="70"/>
  <c r="AT10" i="70"/>
  <c r="AS10" i="70"/>
  <c r="AR10" i="70"/>
  <c r="AQ10" i="70"/>
  <c r="AP10" i="70"/>
  <c r="AO10" i="70"/>
  <c r="AN10" i="70"/>
  <c r="AM10" i="70"/>
  <c r="AL10" i="70"/>
  <c r="AK10" i="70"/>
  <c r="AJ10" i="70"/>
  <c r="AI9" i="70"/>
  <c r="AU9" i="70"/>
  <c r="AT9" i="70"/>
  <c r="AS9" i="70"/>
  <c r="AR9" i="70"/>
  <c r="AQ9" i="70"/>
  <c r="AP9" i="70"/>
  <c r="AO9" i="70"/>
  <c r="AN9" i="70"/>
  <c r="AM9" i="70"/>
  <c r="AL9" i="70"/>
  <c r="AK9" i="70"/>
  <c r="AJ9" i="70"/>
  <c r="AI8" i="70"/>
  <c r="AU8" i="70"/>
  <c r="AT8" i="70"/>
  <c r="AS8" i="70"/>
  <c r="AR8" i="70"/>
  <c r="AQ8" i="70"/>
  <c r="AP8" i="70"/>
  <c r="AO8" i="70"/>
  <c r="AN8" i="70"/>
  <c r="AM8" i="70"/>
  <c r="AL8" i="70"/>
  <c r="AK8" i="70"/>
  <c r="AJ8" i="70"/>
  <c r="AI7" i="70"/>
  <c r="AU7" i="70"/>
  <c r="AT7" i="70"/>
  <c r="AS7" i="70"/>
  <c r="AR7" i="70"/>
  <c r="AQ7" i="70"/>
  <c r="AP7" i="70"/>
  <c r="AO7" i="70"/>
  <c r="AN7" i="70"/>
  <c r="AM7" i="70"/>
  <c r="AL7" i="70"/>
  <c r="AK7" i="70"/>
  <c r="AJ7" i="70"/>
  <c r="AI6" i="70"/>
  <c r="AU6" i="70"/>
  <c r="AT6" i="70"/>
  <c r="AS6" i="70"/>
  <c r="AR6" i="70"/>
  <c r="AP6" i="70"/>
  <c r="AO6" i="70"/>
  <c r="AN6" i="70"/>
  <c r="AM6" i="70"/>
  <c r="AL6" i="70"/>
  <c r="AK6" i="70"/>
  <c r="AJ6" i="70"/>
  <c r="AI5" i="70"/>
  <c r="AU5" i="70"/>
  <c r="AT5" i="70"/>
  <c r="AS5" i="70"/>
  <c r="AR5" i="70"/>
  <c r="AQ5" i="70"/>
  <c r="AP5" i="70"/>
  <c r="AN5" i="70"/>
  <c r="AM5" i="70"/>
  <c r="AL5" i="70"/>
  <c r="AK5" i="70"/>
  <c r="AU4" i="70"/>
  <c r="AT4" i="70"/>
  <c r="AS4" i="70"/>
  <c r="AR4" i="70"/>
  <c r="AQ4" i="70"/>
  <c r="AP4" i="70"/>
  <c r="AO4" i="70"/>
  <c r="AN4" i="70"/>
  <c r="AM4" i="70"/>
  <c r="AL4" i="70"/>
  <c r="AK4" i="70"/>
  <c r="AJ4" i="70"/>
  <c r="C42" i="61"/>
  <c r="C40" i="61"/>
  <c r="C38" i="61"/>
  <c r="C36" i="61"/>
  <c r="C34" i="61"/>
  <c r="C32" i="61"/>
  <c r="C30" i="61"/>
  <c r="C28" i="61"/>
  <c r="C26" i="61"/>
  <c r="C24" i="61"/>
  <c r="C22" i="61"/>
  <c r="C20" i="61"/>
  <c r="C18" i="61"/>
  <c r="U16" i="61"/>
  <c r="T16" i="61"/>
  <c r="S16" i="61"/>
  <c r="Q16" i="61"/>
  <c r="P16" i="61"/>
  <c r="O16" i="61"/>
  <c r="N16" i="61"/>
  <c r="L16" i="61"/>
  <c r="K16" i="61"/>
  <c r="J16" i="61"/>
  <c r="H16" i="61"/>
  <c r="G16" i="61"/>
  <c r="F16" i="61"/>
  <c r="C16" i="61"/>
  <c r="C14" i="61"/>
  <c r="D10" i="40"/>
  <c r="D52" i="40" s="1"/>
  <c r="E64" i="68"/>
  <c r="C64" i="68"/>
  <c r="E63" i="68"/>
  <c r="C63" i="68"/>
  <c r="O62" i="68"/>
  <c r="C62" i="68"/>
  <c r="Z53" i="68"/>
  <c r="W53" i="68"/>
  <c r="T53" i="68"/>
  <c r="Q53" i="68"/>
  <c r="N53" i="68"/>
  <c r="K53" i="68"/>
  <c r="H53" i="68"/>
  <c r="E53" i="68"/>
  <c r="Z51" i="68"/>
  <c r="Z55" i="68" s="1"/>
  <c r="W51" i="68"/>
  <c r="W55" i="68" s="1"/>
  <c r="T51" i="68"/>
  <c r="Q51" i="68"/>
  <c r="N51" i="68"/>
  <c r="K51" i="68"/>
  <c r="H51" i="68"/>
  <c r="E51" i="68"/>
  <c r="AL46" i="68"/>
  <c r="AI46" i="68"/>
  <c r="AF46" i="68"/>
  <c r="AC46" i="68"/>
  <c r="Z46" i="68"/>
  <c r="W46" i="68"/>
  <c r="T46" i="68"/>
  <c r="Q46" i="68"/>
  <c r="N46" i="68"/>
  <c r="K46" i="68"/>
  <c r="H46" i="68"/>
  <c r="E46" i="68"/>
  <c r="AL44" i="68"/>
  <c r="AL48" i="68" s="1"/>
  <c r="AI44" i="68"/>
  <c r="AF44" i="68"/>
  <c r="AC44" i="68"/>
  <c r="AC48" i="68" s="1"/>
  <c r="Z44" i="68"/>
  <c r="W44" i="68"/>
  <c r="W48" i="68" s="1"/>
  <c r="T44" i="68"/>
  <c r="Q44" i="68"/>
  <c r="Q48" i="68" s="1"/>
  <c r="N44" i="68"/>
  <c r="K44" i="68"/>
  <c r="K48" i="68" s="1"/>
  <c r="H44" i="68"/>
  <c r="H48" i="68" s="1"/>
  <c r="E44" i="68"/>
  <c r="E48" i="68" s="1"/>
  <c r="AL39" i="68"/>
  <c r="AI39" i="68"/>
  <c r="AF39" i="68"/>
  <c r="AC39" i="68"/>
  <c r="Z39" i="68"/>
  <c r="W39" i="68"/>
  <c r="T39" i="68"/>
  <c r="Q39" i="68"/>
  <c r="N39" i="68"/>
  <c r="K39" i="68"/>
  <c r="H39" i="68"/>
  <c r="E39" i="68"/>
  <c r="AL37" i="68"/>
  <c r="AL41" i="68" s="1"/>
  <c r="AI37" i="68"/>
  <c r="AF37" i="68"/>
  <c r="AF41" i="68" s="1"/>
  <c r="AC37" i="68"/>
  <c r="Z37" i="68"/>
  <c r="W37" i="68"/>
  <c r="W41" i="68" s="1"/>
  <c r="T37" i="68"/>
  <c r="Q37" i="68"/>
  <c r="Q41" i="68" s="1"/>
  <c r="N37" i="68"/>
  <c r="N41" i="68" s="1"/>
  <c r="K37" i="68"/>
  <c r="K41" i="68" s="1"/>
  <c r="H37" i="68"/>
  <c r="H41" i="68" s="1"/>
  <c r="E37" i="68"/>
  <c r="E41" i="68" s="1"/>
  <c r="AL32" i="68"/>
  <c r="AI32" i="68"/>
  <c r="AF32" i="68"/>
  <c r="AC32" i="68"/>
  <c r="Z32" i="68"/>
  <c r="W32" i="68"/>
  <c r="T32" i="68"/>
  <c r="Q32" i="68"/>
  <c r="N32" i="68"/>
  <c r="K32" i="68"/>
  <c r="H32" i="68"/>
  <c r="E32" i="68"/>
  <c r="AL30" i="68"/>
  <c r="AL34" i="68" s="1"/>
  <c r="AI30" i="68"/>
  <c r="AI34" i="68" s="1"/>
  <c r="AF30" i="68"/>
  <c r="AF34" i="68" s="1"/>
  <c r="AC30" i="68"/>
  <c r="AC34" i="68" s="1"/>
  <c r="Z30" i="68"/>
  <c r="W30" i="68"/>
  <c r="W34" i="68" s="1"/>
  <c r="T30" i="68"/>
  <c r="Q30" i="68"/>
  <c r="Q34" i="68" s="1"/>
  <c r="N30" i="68"/>
  <c r="N34" i="68" s="1"/>
  <c r="K30" i="68"/>
  <c r="K34" i="68" s="1"/>
  <c r="H30" i="68"/>
  <c r="H34" i="68" s="1"/>
  <c r="E30" i="68"/>
  <c r="E34" i="68" s="1"/>
  <c r="AL25" i="68"/>
  <c r="AI25" i="68"/>
  <c r="AF25" i="68"/>
  <c r="AC25" i="68"/>
  <c r="Z25" i="68"/>
  <c r="W25" i="68"/>
  <c r="T25" i="68"/>
  <c r="Q25" i="68"/>
  <c r="N25" i="68"/>
  <c r="K25" i="68"/>
  <c r="H25" i="68"/>
  <c r="E25" i="68"/>
  <c r="AL23" i="68"/>
  <c r="AL27" i="68" s="1"/>
  <c r="AI23" i="68"/>
  <c r="AI27" i="68" s="1"/>
  <c r="AF23" i="68"/>
  <c r="AF27" i="68" s="1"/>
  <c r="AC23" i="68"/>
  <c r="Z23" i="68"/>
  <c r="W23" i="68"/>
  <c r="W27" i="68" s="1"/>
  <c r="T23" i="68"/>
  <c r="Q23" i="68"/>
  <c r="Q27" i="68" s="1"/>
  <c r="N23" i="68"/>
  <c r="N27" i="68" s="1"/>
  <c r="K23" i="68"/>
  <c r="K27" i="68" s="1"/>
  <c r="H23" i="68"/>
  <c r="H27" i="68" s="1"/>
  <c r="E23" i="68"/>
  <c r="E27" i="68" s="1"/>
  <c r="AL18" i="68"/>
  <c r="AI18" i="68"/>
  <c r="AF18" i="68"/>
  <c r="AC18" i="68"/>
  <c r="Z18" i="68"/>
  <c r="W18" i="68"/>
  <c r="T18" i="68"/>
  <c r="Q18" i="68"/>
  <c r="AL16" i="68"/>
  <c r="AI16" i="68"/>
  <c r="AF16" i="68"/>
  <c r="AC16" i="68"/>
  <c r="Z16" i="68"/>
  <c r="Z20" i="68" s="1"/>
  <c r="W16" i="68"/>
  <c r="W20" i="68" s="1"/>
  <c r="T16" i="68"/>
  <c r="T20" i="68" s="1"/>
  <c r="Q16" i="68"/>
  <c r="Q20" i="68" s="1"/>
  <c r="E7" i="68"/>
  <c r="AK6" i="68"/>
  <c r="AE6" i="68"/>
  <c r="Y6" i="68"/>
  <c r="L6" i="68"/>
  <c r="G6" i="68"/>
  <c r="AC5" i="68"/>
  <c r="T12" i="34"/>
  <c r="N12" i="34"/>
  <c r="I12" i="34"/>
  <c r="C12" i="34"/>
  <c r="T11" i="34"/>
  <c r="N11" i="34"/>
  <c r="I11" i="34"/>
  <c r="C11" i="34"/>
  <c r="T10" i="34"/>
  <c r="N10" i="34"/>
  <c r="I10" i="34"/>
  <c r="E10" i="34"/>
  <c r="N39" i="58"/>
  <c r="J39" i="58"/>
  <c r="G39" i="58"/>
  <c r="G38" i="58"/>
  <c r="G37" i="58"/>
  <c r="I36" i="58"/>
  <c r="G36" i="58"/>
  <c r="R35" i="58"/>
  <c r="O35" i="58"/>
  <c r="R34" i="58"/>
  <c r="O34" i="58"/>
  <c r="U33" i="58"/>
  <c r="G33" i="58"/>
  <c r="D33" i="58"/>
  <c r="U32" i="58"/>
  <c r="G32" i="58"/>
  <c r="D32" i="58"/>
  <c r="U31" i="58"/>
  <c r="G31" i="58"/>
  <c r="D31" i="58"/>
  <c r="U30" i="58"/>
  <c r="G30" i="58"/>
  <c r="D30" i="58"/>
  <c r="U29" i="58"/>
  <c r="G29" i="58"/>
  <c r="D29" i="58"/>
  <c r="U28" i="58"/>
  <c r="G28" i="58"/>
  <c r="D28" i="58"/>
  <c r="U27" i="58"/>
  <c r="G27" i="58"/>
  <c r="D27" i="58"/>
  <c r="U26" i="58"/>
  <c r="G26" i="58"/>
  <c r="D26" i="58"/>
  <c r="U25" i="58"/>
  <c r="G25" i="58"/>
  <c r="D25" i="58"/>
  <c r="U24" i="58"/>
  <c r="G24" i="58"/>
  <c r="D24" i="58"/>
  <c r="U23" i="58"/>
  <c r="G23" i="58"/>
  <c r="D23" i="58"/>
  <c r="U22" i="58"/>
  <c r="G22" i="58"/>
  <c r="D22" i="58"/>
  <c r="U17" i="58"/>
  <c r="S17" i="58"/>
  <c r="K17" i="58"/>
  <c r="I17" i="58"/>
  <c r="G17" i="58"/>
  <c r="D17" i="58"/>
  <c r="D16" i="58"/>
  <c r="D15" i="58"/>
  <c r="R11" i="58"/>
  <c r="O11" i="58"/>
  <c r="L11" i="58"/>
  <c r="L10" i="58"/>
  <c r="L8" i="58"/>
  <c r="O7" i="58"/>
  <c r="M7" i="58"/>
  <c r="U4" i="58"/>
  <c r="S4" i="58"/>
  <c r="P4" i="58"/>
  <c r="Y18" i="40"/>
  <c r="Y16" i="40"/>
  <c r="Y14" i="40"/>
  <c r="A107" i="67"/>
  <c r="AL73" i="67"/>
  <c r="AK71" i="67"/>
  <c r="AK72" i="67" s="1"/>
  <c r="H64" i="67"/>
  <c r="M4" i="68" s="1"/>
  <c r="F64" i="67"/>
  <c r="I4" i="68" s="1"/>
  <c r="C64" i="67"/>
  <c r="B56" i="67"/>
  <c r="B52" i="67"/>
  <c r="W50" i="67"/>
  <c r="W49" i="67"/>
  <c r="AA40" i="67"/>
  <c r="J33" i="58" s="1"/>
  <c r="Y40" i="67"/>
  <c r="W40" i="67"/>
  <c r="J31" i="58" s="1"/>
  <c r="U40" i="67"/>
  <c r="J30" i="58" s="1"/>
  <c r="S40" i="67"/>
  <c r="J29" i="58" s="1"/>
  <c r="Q40" i="67"/>
  <c r="J28" i="58" s="1"/>
  <c r="O40" i="67"/>
  <c r="J27" i="58" s="1"/>
  <c r="M40" i="67"/>
  <c r="J26" i="58" s="1"/>
  <c r="K40" i="67"/>
  <c r="J25" i="58" s="1"/>
  <c r="I40" i="67"/>
  <c r="J24" i="58" s="1"/>
  <c r="G40" i="67"/>
  <c r="J23" i="58" s="1"/>
  <c r="E40" i="67"/>
  <c r="J22" i="58" s="1"/>
  <c r="AE39" i="67"/>
  <c r="G35" i="58" s="1"/>
  <c r="AC39" i="67"/>
  <c r="G34" i="58" s="1"/>
  <c r="AE38" i="67"/>
  <c r="D35" i="58" s="1"/>
  <c r="AC38" i="67"/>
  <c r="AL67" i="67"/>
  <c r="R22" i="67"/>
  <c r="L44" i="66"/>
  <c r="K44" i="66"/>
  <c r="J44" i="66"/>
  <c r="I44" i="66"/>
  <c r="H44" i="66"/>
  <c r="G44" i="66"/>
  <c r="F44" i="66"/>
  <c r="E44" i="66"/>
  <c r="D44" i="66"/>
  <c r="L43" i="66"/>
  <c r="K43" i="66"/>
  <c r="J43" i="66"/>
  <c r="I43" i="66"/>
  <c r="H43" i="66"/>
  <c r="G43" i="66"/>
  <c r="F43" i="66"/>
  <c r="E43" i="66"/>
  <c r="D43" i="66"/>
  <c r="L42" i="66"/>
  <c r="K42" i="66"/>
  <c r="J42" i="66"/>
  <c r="I42" i="66"/>
  <c r="H42" i="66"/>
  <c r="G42" i="66"/>
  <c r="F42" i="66"/>
  <c r="E42" i="66"/>
  <c r="D42" i="66"/>
  <c r="L41" i="66"/>
  <c r="K41" i="66"/>
  <c r="J41" i="66"/>
  <c r="I41" i="66"/>
  <c r="H41" i="66"/>
  <c r="G41" i="66"/>
  <c r="F41" i="66"/>
  <c r="E41" i="66"/>
  <c r="D41" i="66"/>
  <c r="L40" i="66"/>
  <c r="K40" i="66"/>
  <c r="J40" i="66"/>
  <c r="I40" i="66"/>
  <c r="H40" i="66"/>
  <c r="G40" i="66"/>
  <c r="F40" i="66"/>
  <c r="E40" i="66"/>
  <c r="D40" i="66"/>
  <c r="L39" i="66"/>
  <c r="K39" i="66"/>
  <c r="J39" i="66"/>
  <c r="I39" i="66"/>
  <c r="H39" i="66"/>
  <c r="G39" i="66"/>
  <c r="F39" i="66"/>
  <c r="E39" i="66"/>
  <c r="D39" i="66"/>
  <c r="L38" i="66"/>
  <c r="K38" i="66"/>
  <c r="J38" i="66"/>
  <c r="I38" i="66"/>
  <c r="H38" i="66"/>
  <c r="G38" i="66"/>
  <c r="F38" i="66"/>
  <c r="E38" i="66"/>
  <c r="D38" i="66"/>
  <c r="L37" i="66"/>
  <c r="K37" i="66"/>
  <c r="J37" i="66"/>
  <c r="I37" i="66"/>
  <c r="H37" i="66"/>
  <c r="G37" i="66"/>
  <c r="F37" i="66"/>
  <c r="E37" i="66"/>
  <c r="D37" i="66"/>
  <c r="L36" i="66"/>
  <c r="K36" i="66"/>
  <c r="J36" i="66"/>
  <c r="I36" i="66"/>
  <c r="H36" i="66"/>
  <c r="G36" i="66"/>
  <c r="F36" i="66"/>
  <c r="E36" i="66"/>
  <c r="D36" i="66"/>
  <c r="L35" i="66"/>
  <c r="K35" i="66"/>
  <c r="J35" i="66"/>
  <c r="I35" i="66"/>
  <c r="H35" i="66"/>
  <c r="G35" i="66"/>
  <c r="F35" i="66"/>
  <c r="E35" i="66"/>
  <c r="D35" i="66"/>
  <c r="L34" i="66"/>
  <c r="K34" i="66"/>
  <c r="J34" i="66"/>
  <c r="I34" i="66"/>
  <c r="H34" i="66"/>
  <c r="G34" i="66"/>
  <c r="F34" i="66"/>
  <c r="E34" i="66"/>
  <c r="D34" i="66"/>
  <c r="L33" i="66"/>
  <c r="K33" i="66"/>
  <c r="J33" i="66"/>
  <c r="I33" i="66"/>
  <c r="H33" i="66"/>
  <c r="G33" i="66"/>
  <c r="F33" i="66"/>
  <c r="E33" i="66"/>
  <c r="D33" i="66"/>
  <c r="L32" i="66"/>
  <c r="K32" i="66"/>
  <c r="J32" i="66"/>
  <c r="I32" i="66"/>
  <c r="H32" i="66"/>
  <c r="G32" i="66"/>
  <c r="F32" i="66"/>
  <c r="E32" i="66"/>
  <c r="D32" i="66"/>
  <c r="L31" i="66"/>
  <c r="K31" i="66"/>
  <c r="J31" i="66"/>
  <c r="I31" i="66"/>
  <c r="H31" i="66"/>
  <c r="G31" i="66"/>
  <c r="F31" i="66"/>
  <c r="E31" i="66"/>
  <c r="D31" i="66"/>
  <c r="L30" i="66"/>
  <c r="K30" i="66"/>
  <c r="J30" i="66"/>
  <c r="I30" i="66"/>
  <c r="H30" i="66"/>
  <c r="G30" i="66"/>
  <c r="F30" i="66"/>
  <c r="E30" i="66"/>
  <c r="D30" i="66"/>
  <c r="L29" i="66"/>
  <c r="K29" i="66"/>
  <c r="J29" i="66"/>
  <c r="I29" i="66"/>
  <c r="H29" i="66"/>
  <c r="G29" i="66"/>
  <c r="F29" i="66"/>
  <c r="E29" i="66"/>
  <c r="D29" i="66"/>
  <c r="L28" i="66"/>
  <c r="K28" i="66"/>
  <c r="J28" i="66"/>
  <c r="I28" i="66"/>
  <c r="H28" i="66"/>
  <c r="G28" i="66"/>
  <c r="F28" i="66"/>
  <c r="E28" i="66"/>
  <c r="D28" i="66"/>
  <c r="L27" i="66"/>
  <c r="K27" i="66"/>
  <c r="J27" i="66"/>
  <c r="I27" i="66"/>
  <c r="H27" i="66"/>
  <c r="G27" i="66"/>
  <c r="F27" i="66"/>
  <c r="E27" i="66"/>
  <c r="D27" i="66"/>
  <c r="L26" i="66"/>
  <c r="K26" i="66"/>
  <c r="J26" i="66"/>
  <c r="I26" i="66"/>
  <c r="H26" i="66"/>
  <c r="G26" i="66"/>
  <c r="F26" i="66"/>
  <c r="E26" i="66"/>
  <c r="D26" i="66"/>
  <c r="L25" i="66"/>
  <c r="K25" i="66"/>
  <c r="J25" i="66"/>
  <c r="I25" i="66"/>
  <c r="H25" i="66"/>
  <c r="G25" i="66"/>
  <c r="F25" i="66"/>
  <c r="E25" i="66"/>
  <c r="D25" i="66"/>
  <c r="L24" i="66"/>
  <c r="K24" i="66"/>
  <c r="J24" i="66"/>
  <c r="I24" i="66"/>
  <c r="H24" i="66"/>
  <c r="G24" i="66"/>
  <c r="F24" i="66"/>
  <c r="E24" i="66"/>
  <c r="D24" i="66"/>
  <c r="L23" i="66"/>
  <c r="K23" i="66"/>
  <c r="J23" i="66"/>
  <c r="I23" i="66"/>
  <c r="H23" i="66"/>
  <c r="G23" i="66"/>
  <c r="F23" i="66"/>
  <c r="E23" i="66"/>
  <c r="D23" i="66"/>
  <c r="L22" i="66"/>
  <c r="K22" i="66"/>
  <c r="J22" i="66"/>
  <c r="I22" i="66"/>
  <c r="H22" i="66"/>
  <c r="G22" i="66"/>
  <c r="F22" i="66"/>
  <c r="E22" i="66"/>
  <c r="D22" i="66"/>
  <c r="L21" i="66"/>
  <c r="K21" i="66"/>
  <c r="J21" i="66"/>
  <c r="I21" i="66"/>
  <c r="H21" i="66"/>
  <c r="G21" i="66"/>
  <c r="F21" i="66"/>
  <c r="E21" i="66"/>
  <c r="D21" i="66"/>
  <c r="L20" i="66"/>
  <c r="K20" i="66"/>
  <c r="J20" i="66"/>
  <c r="I20" i="66"/>
  <c r="H20" i="66"/>
  <c r="G20" i="66"/>
  <c r="F20" i="66"/>
  <c r="E20" i="66"/>
  <c r="D20" i="66"/>
  <c r="L19" i="66"/>
  <c r="K19" i="66"/>
  <c r="J19" i="66"/>
  <c r="I19" i="66"/>
  <c r="H19" i="66"/>
  <c r="G19" i="66"/>
  <c r="F19" i="66"/>
  <c r="E19" i="66"/>
  <c r="D19" i="66"/>
  <c r="L18" i="66"/>
  <c r="K18" i="66"/>
  <c r="J18" i="66"/>
  <c r="I18" i="66"/>
  <c r="H18" i="66"/>
  <c r="G18" i="66"/>
  <c r="F18" i="66"/>
  <c r="E18" i="66"/>
  <c r="D18" i="66"/>
  <c r="L17" i="66"/>
  <c r="K17" i="66"/>
  <c r="J17" i="66"/>
  <c r="I17" i="66"/>
  <c r="H17" i="66"/>
  <c r="G17" i="66"/>
  <c r="F17" i="66"/>
  <c r="E17" i="66"/>
  <c r="D17" i="66"/>
  <c r="L16" i="66"/>
  <c r="K16" i="66"/>
  <c r="J16" i="66"/>
  <c r="I16" i="66"/>
  <c r="H16" i="66"/>
  <c r="G16" i="66"/>
  <c r="F16" i="66"/>
  <c r="E16" i="66"/>
  <c r="D16" i="66"/>
  <c r="L15" i="66"/>
  <c r="K15" i="66"/>
  <c r="J15" i="66"/>
  <c r="I15" i="66"/>
  <c r="H15" i="66"/>
  <c r="G15" i="66"/>
  <c r="F15" i="66"/>
  <c r="E15" i="66"/>
  <c r="D15" i="66"/>
  <c r="Q15" i="67"/>
  <c r="F15" i="67"/>
  <c r="AF48" i="68" l="1"/>
  <c r="AI41" i="68"/>
  <c r="AI48" i="68"/>
  <c r="AC20" i="68"/>
  <c r="E55" i="68"/>
  <c r="AI20" i="68"/>
  <c r="K55" i="68"/>
  <c r="AL20" i="68"/>
  <c r="N48" i="68"/>
  <c r="N55" i="68"/>
  <c r="Q55" i="68"/>
  <c r="AC27" i="68"/>
  <c r="AC41" i="68"/>
  <c r="AF20" i="68"/>
  <c r="H55" i="68"/>
  <c r="T55" i="68"/>
  <c r="T27" i="68"/>
  <c r="T34" i="68"/>
  <c r="T41" i="68"/>
  <c r="T48" i="68"/>
  <c r="Z27" i="68"/>
  <c r="Z34" i="68"/>
  <c r="Z41" i="68"/>
  <c r="Z48" i="68"/>
  <c r="F1" i="66"/>
  <c r="B13" i="69"/>
  <c r="P13" i="69"/>
  <c r="U34" i="58"/>
  <c r="R42" i="71"/>
  <c r="J42" i="71"/>
  <c r="S42" i="71"/>
  <c r="J52" i="71"/>
  <c r="L52" i="71"/>
  <c r="T52" i="71"/>
  <c r="M52" i="71"/>
  <c r="U52" i="71"/>
  <c r="M42" i="71"/>
  <c r="O42" i="71"/>
  <c r="O52" i="71"/>
  <c r="N52" i="71"/>
  <c r="K42" i="71"/>
  <c r="T42" i="71"/>
  <c r="L42" i="71"/>
  <c r="U42" i="71"/>
  <c r="R52" i="71"/>
  <c r="K52" i="71"/>
  <c r="P22" i="71"/>
  <c r="P45" i="71"/>
  <c r="R27" i="71"/>
  <c r="R50" i="71"/>
  <c r="M24" i="71"/>
  <c r="M47" i="71"/>
  <c r="R22" i="71"/>
  <c r="R45" i="71"/>
  <c r="P25" i="71"/>
  <c r="P48" i="71"/>
  <c r="K27" i="71"/>
  <c r="K50" i="71"/>
  <c r="S27" i="71"/>
  <c r="S50" i="71"/>
  <c r="P14" i="71"/>
  <c r="P37" i="71"/>
  <c r="M15" i="71"/>
  <c r="M38" i="71"/>
  <c r="U15" i="71"/>
  <c r="U38" i="71"/>
  <c r="P17" i="71"/>
  <c r="P40" i="71"/>
  <c r="L24" i="71"/>
  <c r="L47" i="71"/>
  <c r="O14" i="71"/>
  <c r="O37" i="71"/>
  <c r="N24" i="71"/>
  <c r="N47" i="71"/>
  <c r="J22" i="71"/>
  <c r="J45" i="71"/>
  <c r="S22" i="71"/>
  <c r="S45" i="71"/>
  <c r="Q25" i="71"/>
  <c r="Q48" i="71"/>
  <c r="L27" i="71"/>
  <c r="L50" i="71"/>
  <c r="T27" i="71"/>
  <c r="T50" i="71"/>
  <c r="Q14" i="71"/>
  <c r="Q37" i="71"/>
  <c r="N15" i="71"/>
  <c r="N38" i="71"/>
  <c r="Q17" i="71"/>
  <c r="Q40" i="71"/>
  <c r="U24" i="71"/>
  <c r="U47" i="71"/>
  <c r="O25" i="71"/>
  <c r="O48" i="71"/>
  <c r="O17" i="71"/>
  <c r="O40" i="71"/>
  <c r="P24" i="71"/>
  <c r="P47" i="71"/>
  <c r="K22" i="71"/>
  <c r="K45" i="71"/>
  <c r="T22" i="71"/>
  <c r="T45" i="71"/>
  <c r="J25" i="71"/>
  <c r="J48" i="71"/>
  <c r="R25" i="71"/>
  <c r="R48" i="71"/>
  <c r="M27" i="71"/>
  <c r="M50" i="71"/>
  <c r="U27" i="71"/>
  <c r="U50" i="71"/>
  <c r="P52" i="71"/>
  <c r="R14" i="71"/>
  <c r="R37" i="71"/>
  <c r="O15" i="71"/>
  <c r="O38" i="71"/>
  <c r="R17" i="71"/>
  <c r="R40" i="71"/>
  <c r="J27" i="71"/>
  <c r="J50" i="71"/>
  <c r="Q24" i="71"/>
  <c r="Q47" i="71"/>
  <c r="L22" i="71"/>
  <c r="L45" i="71"/>
  <c r="U22" i="71"/>
  <c r="U45" i="71"/>
  <c r="K25" i="71"/>
  <c r="K48" i="71"/>
  <c r="S25" i="71"/>
  <c r="S48" i="71"/>
  <c r="N27" i="71"/>
  <c r="N50" i="71"/>
  <c r="Q52" i="71"/>
  <c r="K14" i="71"/>
  <c r="K37" i="71"/>
  <c r="S14" i="71"/>
  <c r="S37" i="71"/>
  <c r="P15" i="71"/>
  <c r="P38" i="71"/>
  <c r="K17" i="71"/>
  <c r="K40" i="71"/>
  <c r="K41" i="71" s="1"/>
  <c r="S17" i="71"/>
  <c r="S40" i="71"/>
  <c r="N42" i="71"/>
  <c r="R24" i="71"/>
  <c r="R47" i="71"/>
  <c r="M22" i="71"/>
  <c r="M45" i="71"/>
  <c r="L25" i="71"/>
  <c r="L48" i="71"/>
  <c r="T25" i="71"/>
  <c r="T48" i="71"/>
  <c r="O27" i="71"/>
  <c r="O50" i="71"/>
  <c r="L14" i="71"/>
  <c r="L37" i="71"/>
  <c r="T14" i="71"/>
  <c r="T37" i="71"/>
  <c r="Q15" i="71"/>
  <c r="Q38" i="71"/>
  <c r="L17" i="71"/>
  <c r="L40" i="71"/>
  <c r="T17" i="71"/>
  <c r="T40" i="71"/>
  <c r="T15" i="71"/>
  <c r="T38" i="71"/>
  <c r="S24" i="71"/>
  <c r="S47" i="71"/>
  <c r="N22" i="71"/>
  <c r="N45" i="71"/>
  <c r="M25" i="71"/>
  <c r="M48" i="71"/>
  <c r="U25" i="71"/>
  <c r="U48" i="71"/>
  <c r="P27" i="71"/>
  <c r="P50" i="71"/>
  <c r="S52" i="71"/>
  <c r="M14" i="71"/>
  <c r="M37" i="71"/>
  <c r="U14" i="71"/>
  <c r="U37" i="71"/>
  <c r="J15" i="71"/>
  <c r="J38" i="71"/>
  <c r="R15" i="71"/>
  <c r="R38" i="71"/>
  <c r="M17" i="71"/>
  <c r="M40" i="71"/>
  <c r="U17" i="71"/>
  <c r="U40" i="71"/>
  <c r="L15" i="71"/>
  <c r="L38" i="71"/>
  <c r="K24" i="71"/>
  <c r="K47" i="71"/>
  <c r="T24" i="71"/>
  <c r="T47" i="71"/>
  <c r="O22" i="71"/>
  <c r="O45" i="71"/>
  <c r="N25" i="71"/>
  <c r="N48" i="71"/>
  <c r="Q27" i="71"/>
  <c r="Q50" i="71"/>
  <c r="N14" i="71"/>
  <c r="N37" i="71"/>
  <c r="K15" i="71"/>
  <c r="K38" i="71"/>
  <c r="S15" i="71"/>
  <c r="S38" i="71"/>
  <c r="N17" i="71"/>
  <c r="N40" i="71"/>
  <c r="J17" i="71"/>
  <c r="J14" i="71"/>
  <c r="K34" i="71"/>
  <c r="K35" i="71"/>
  <c r="T12" i="71"/>
  <c r="S12" i="71"/>
  <c r="S34" i="71"/>
  <c r="R12" i="71"/>
  <c r="R34" i="71"/>
  <c r="Q12" i="71"/>
  <c r="Q34" i="71"/>
  <c r="P12" i="71"/>
  <c r="P34" i="71"/>
  <c r="O12" i="71"/>
  <c r="O34" i="71"/>
  <c r="J34" i="71"/>
  <c r="N12" i="71"/>
  <c r="N34" i="71"/>
  <c r="L12" i="71"/>
  <c r="N29" i="71"/>
  <c r="O29" i="71"/>
  <c r="J29" i="71"/>
  <c r="R29" i="71"/>
  <c r="K29" i="71"/>
  <c r="S29" i="71"/>
  <c r="L29" i="71"/>
  <c r="M29" i="71"/>
  <c r="U29" i="71"/>
  <c r="P29" i="71"/>
  <c r="Q29" i="71"/>
  <c r="T29" i="71"/>
  <c r="J12" i="71"/>
  <c r="R19" i="71"/>
  <c r="L19" i="71"/>
  <c r="U19" i="71"/>
  <c r="S19" i="71"/>
  <c r="K19" i="71"/>
  <c r="T19" i="71"/>
  <c r="M19" i="71"/>
  <c r="O19" i="71"/>
  <c r="N19" i="71"/>
  <c r="J19" i="71"/>
  <c r="K11" i="71"/>
  <c r="K12" i="71"/>
  <c r="J11" i="71"/>
  <c r="S11" i="71"/>
  <c r="N11" i="71"/>
  <c r="O11" i="71"/>
  <c r="P11" i="71"/>
  <c r="Q11" i="71"/>
  <c r="R11" i="71"/>
  <c r="V23" i="71"/>
  <c r="X23" i="71" s="1"/>
  <c r="U35" i="58"/>
  <c r="Y34" i="40"/>
  <c r="Y76" i="40" s="1"/>
  <c r="B47" i="67"/>
  <c r="E58" i="68"/>
  <c r="AF39" i="71"/>
  <c r="M33" i="67"/>
  <c r="AC40" i="67"/>
  <c r="AI58" i="68"/>
  <c r="D34" i="58"/>
  <c r="J32" i="58"/>
  <c r="AE40" i="67"/>
  <c r="J35" i="58" s="1"/>
  <c r="W58" i="68"/>
  <c r="H58" i="68"/>
  <c r="AP67" i="67"/>
  <c r="P4" i="69"/>
  <c r="AM67" i="67"/>
  <c r="W17" i="58"/>
  <c r="AF58" i="68"/>
  <c r="N58" i="68"/>
  <c r="AL58" i="68"/>
  <c r="Q58" i="68"/>
  <c r="T58" i="68"/>
  <c r="Z58" i="68"/>
  <c r="AC58" i="68"/>
  <c r="K58" i="68"/>
  <c r="AN67" i="67"/>
  <c r="AO67" i="67"/>
  <c r="X14" i="70"/>
  <c r="F38" i="70"/>
  <c r="R5" i="70"/>
  <c r="M37" i="70"/>
  <c r="Z5" i="70"/>
  <c r="B22" i="69"/>
  <c r="P22" i="69"/>
  <c r="B31" i="69"/>
  <c r="P31" i="69"/>
  <c r="B40" i="69"/>
  <c r="P40" i="69"/>
  <c r="T5" i="70"/>
  <c r="K38" i="70"/>
  <c r="V5" i="70"/>
  <c r="V14" i="70"/>
  <c r="O37" i="70"/>
  <c r="I37" i="70"/>
  <c r="X5" i="70"/>
  <c r="N14" i="70"/>
  <c r="AD14" i="70"/>
  <c r="E38" i="70"/>
  <c r="T14" i="70"/>
  <c r="P14" i="70"/>
  <c r="AF14" i="70"/>
  <c r="N5" i="70"/>
  <c r="AD5" i="70"/>
  <c r="Z14" i="70"/>
  <c r="R14" i="70"/>
  <c r="P5" i="70"/>
  <c r="AF5" i="70"/>
  <c r="AQ6" i="70"/>
  <c r="L14" i="70"/>
  <c r="AB14" i="70"/>
  <c r="AM15" i="70"/>
  <c r="AU15" i="70"/>
  <c r="AL16" i="70"/>
  <c r="L11" i="71" s="1"/>
  <c r="AT16" i="70"/>
  <c r="T11" i="71" s="1"/>
  <c r="AQ19" i="70"/>
  <c r="AP20" i="70"/>
  <c r="P19" i="71" s="1"/>
  <c r="AB5" i="70"/>
  <c r="Y9" i="63" l="1"/>
  <c r="Y9" i="74"/>
  <c r="S2" i="71"/>
  <c r="N28" i="67"/>
  <c r="B29" i="67" s="1"/>
  <c r="J34" i="58"/>
  <c r="J1" i="66"/>
  <c r="AC49" i="67"/>
  <c r="AE49" i="67" s="1"/>
  <c r="O26" i="71"/>
  <c r="O18" i="71"/>
  <c r="Q26" i="71"/>
  <c r="Q28" i="71"/>
  <c r="S26" i="71"/>
  <c r="K26" i="71"/>
  <c r="K18" i="71"/>
  <c r="Q18" i="71"/>
  <c r="M28" i="71"/>
  <c r="U16" i="71"/>
  <c r="S28" i="71"/>
  <c r="O16" i="71"/>
  <c r="S16" i="71"/>
  <c r="M16" i="71"/>
  <c r="K16" i="71"/>
  <c r="U28" i="71"/>
  <c r="S43" i="71"/>
  <c r="K43" i="71"/>
  <c r="Q16" i="71"/>
  <c r="M26" i="71"/>
  <c r="U18" i="71"/>
  <c r="K28" i="71"/>
  <c r="O28" i="71"/>
  <c r="U26" i="71"/>
  <c r="M53" i="71"/>
  <c r="O43" i="71"/>
  <c r="K53" i="71"/>
  <c r="U53" i="71"/>
  <c r="M43" i="71"/>
  <c r="O53" i="71"/>
  <c r="M39" i="71"/>
  <c r="K36" i="71"/>
  <c r="U41" i="71"/>
  <c r="S53" i="71"/>
  <c r="Q36" i="71"/>
  <c r="U43" i="71"/>
  <c r="O49" i="71"/>
  <c r="K39" i="71"/>
  <c r="U49" i="71"/>
  <c r="K51" i="71"/>
  <c r="U39" i="71"/>
  <c r="S18" i="71"/>
  <c r="U51" i="71"/>
  <c r="O41" i="71"/>
  <c r="Q41" i="71"/>
  <c r="M18" i="71"/>
  <c r="M41" i="71"/>
  <c r="Q39" i="71"/>
  <c r="Q19" i="71"/>
  <c r="Q20" i="71" s="1"/>
  <c r="Q42" i="71"/>
  <c r="O51" i="71"/>
  <c r="V47" i="71"/>
  <c r="Q22" i="71"/>
  <c r="Q45" i="71"/>
  <c r="V45" i="71" s="1"/>
  <c r="S39" i="71"/>
  <c r="S49" i="71"/>
  <c r="M51" i="71"/>
  <c r="Q51" i="71"/>
  <c r="S51" i="71"/>
  <c r="K49" i="71"/>
  <c r="O39" i="71"/>
  <c r="O36" i="71"/>
  <c r="S36" i="71"/>
  <c r="P42" i="71"/>
  <c r="Q53" i="71"/>
  <c r="Q49" i="71"/>
  <c r="M49" i="71"/>
  <c r="S41" i="71"/>
  <c r="U34" i="71"/>
  <c r="U35" i="71"/>
  <c r="M34" i="71"/>
  <c r="M35" i="71"/>
  <c r="T34" i="71"/>
  <c r="L34" i="71"/>
  <c r="O30" i="71"/>
  <c r="M30" i="71"/>
  <c r="K30" i="71"/>
  <c r="O20" i="71"/>
  <c r="K13" i="71"/>
  <c r="U30" i="71"/>
  <c r="S30" i="71"/>
  <c r="Q13" i="71"/>
  <c r="O13" i="71"/>
  <c r="U20" i="71"/>
  <c r="Q30" i="71"/>
  <c r="S13" i="71"/>
  <c r="K20" i="71"/>
  <c r="M20" i="71"/>
  <c r="S20" i="71"/>
  <c r="U11" i="71"/>
  <c r="U13" i="71" s="1"/>
  <c r="U12" i="71"/>
  <c r="M11" i="71"/>
  <c r="M13" i="71" s="1"/>
  <c r="M12" i="71"/>
  <c r="V24" i="71"/>
  <c r="V37" i="71"/>
  <c r="V14" i="71"/>
  <c r="L6" i="34"/>
  <c r="Q34" i="67"/>
  <c r="Y24" i="67"/>
  <c r="F33" i="67"/>
  <c r="O6" i="40"/>
  <c r="O48" i="40" s="1"/>
  <c r="N6" i="61"/>
  <c r="N22" i="67"/>
  <c r="L64" i="67" s="1"/>
  <c r="K66" i="67"/>
  <c r="J64" i="67"/>
  <c r="Q4" i="68" s="1"/>
  <c r="AC9" i="63" l="1"/>
  <c r="AC9" i="74"/>
  <c r="AE9" i="63"/>
  <c r="AE9" i="74"/>
  <c r="AA9" i="63"/>
  <c r="AA9" i="74"/>
  <c r="S64" i="67"/>
  <c r="AH4" i="68" s="1"/>
  <c r="AC66" i="67"/>
  <c r="AE66" i="67" s="1"/>
  <c r="Y66" i="67"/>
  <c r="Q64" i="67"/>
  <c r="AD4" i="68" s="1"/>
  <c r="U66" i="67"/>
  <c r="O64" i="67"/>
  <c r="Z4" i="68" s="1"/>
  <c r="U64" i="67"/>
  <c r="M2" i="71"/>
  <c r="AK69" i="67"/>
  <c r="AK70" i="67" s="1"/>
  <c r="K75" i="62"/>
  <c r="K10" i="62" s="1"/>
  <c r="K76" i="62" s="1"/>
  <c r="Z28" i="67"/>
  <c r="AP66" i="67"/>
  <c r="AM66" i="67"/>
  <c r="AO66" i="67"/>
  <c r="Q66" i="67"/>
  <c r="M66" i="67"/>
  <c r="I66" i="67"/>
  <c r="AN66" i="67"/>
  <c r="AL66" i="67"/>
  <c r="AK66" i="67"/>
  <c r="H22" i="67"/>
  <c r="C22" i="67"/>
  <c r="E22" i="67"/>
  <c r="D22" i="67"/>
  <c r="F22" i="67"/>
  <c r="G22" i="67"/>
  <c r="J58" i="71"/>
  <c r="R58" i="71"/>
  <c r="N58" i="71"/>
  <c r="Q43" i="71"/>
  <c r="P58" i="71" s="1"/>
  <c r="M36" i="71"/>
  <c r="L58" i="71" s="1"/>
  <c r="U36" i="71"/>
  <c r="T58" i="71" s="1"/>
  <c r="V13" i="71"/>
  <c r="V53" i="71"/>
  <c r="X53" i="71" s="1"/>
  <c r="V51" i="71"/>
  <c r="X51" i="71" s="1"/>
  <c r="V49" i="71"/>
  <c r="X49" i="71" s="1"/>
  <c r="V41" i="71"/>
  <c r="X41" i="71" s="1"/>
  <c r="V39" i="71"/>
  <c r="X39" i="71" s="1"/>
  <c r="V12" i="71"/>
  <c r="V35" i="71"/>
  <c r="Q33" i="67"/>
  <c r="B33" i="67" s="1"/>
  <c r="O6" i="34"/>
  <c r="Q6" i="34"/>
  <c r="T4" i="68"/>
  <c r="S6" i="40"/>
  <c r="S48" i="40" s="1"/>
  <c r="AG37" i="67"/>
  <c r="U6" i="40"/>
  <c r="U48" i="40" s="1"/>
  <c r="X6" i="40"/>
  <c r="X48" i="40" s="1"/>
  <c r="T6" i="34"/>
  <c r="N49" i="61"/>
  <c r="U6" i="61"/>
  <c r="Y6" i="61"/>
  <c r="R6" i="61"/>
  <c r="O17" i="58"/>
  <c r="Q17" i="58"/>
  <c r="AN20" i="74" l="1"/>
  <c r="AN20" i="63"/>
  <c r="AM20" i="74"/>
  <c r="AM20" i="63"/>
  <c r="B37" i="63"/>
  <c r="B35" i="63"/>
  <c r="B37" i="74"/>
  <c r="B35" i="74"/>
  <c r="B23" i="63"/>
  <c r="B25" i="63"/>
  <c r="B25" i="74"/>
  <c r="B23" i="74"/>
  <c r="B47" i="63"/>
  <c r="B49" i="74"/>
  <c r="B47" i="74"/>
  <c r="B49" i="63"/>
  <c r="AB7" i="62"/>
  <c r="AA66" i="67"/>
  <c r="W7" i="62"/>
  <c r="AA75" i="62"/>
  <c r="AA10" i="62" s="1"/>
  <c r="AA76" i="62" s="1"/>
  <c r="AF75" i="62"/>
  <c r="AF10" i="62" s="1"/>
  <c r="AF76" i="62" s="1"/>
  <c r="W66" i="67"/>
  <c r="AG7" i="62"/>
  <c r="AJ75" i="62"/>
  <c r="AJ10" i="62" s="1"/>
  <c r="AJ76" i="62" s="1"/>
  <c r="V75" i="62"/>
  <c r="V10" i="62" s="1"/>
  <c r="V76" i="62" s="1"/>
  <c r="AB29" i="67"/>
  <c r="AB28" i="67" s="1"/>
  <c r="Q75" i="62"/>
  <c r="Q10" i="62" s="1"/>
  <c r="Q76" i="62" s="1"/>
  <c r="AA29" i="67"/>
  <c r="AE28" i="67"/>
  <c r="AD29" i="67"/>
  <c r="AE75" i="62" s="1"/>
  <c r="AE10" i="62" s="1"/>
  <c r="AE76" i="62" s="1"/>
  <c r="AC29" i="67"/>
  <c r="E13" i="66"/>
  <c r="I7" i="62"/>
  <c r="J9" i="71"/>
  <c r="H9" i="61"/>
  <c r="B15" i="68"/>
  <c r="B18" i="68"/>
  <c r="B17" i="68"/>
  <c r="T9" i="71"/>
  <c r="J13" i="66"/>
  <c r="B53" i="68"/>
  <c r="B52" i="68"/>
  <c r="AF9" i="61"/>
  <c r="B50" i="68"/>
  <c r="H13" i="66"/>
  <c r="P9" i="71"/>
  <c r="V9" i="61"/>
  <c r="B36" i="68"/>
  <c r="B38" i="68"/>
  <c r="B39" i="68"/>
  <c r="I13" i="66"/>
  <c r="R9" i="71"/>
  <c r="B45" i="68"/>
  <c r="B43" i="68"/>
  <c r="AA9" i="61"/>
  <c r="B46" i="68"/>
  <c r="G13" i="66"/>
  <c r="N9" i="71"/>
  <c r="R7" i="62"/>
  <c r="B29" i="68"/>
  <c r="B31" i="68"/>
  <c r="B32" i="68"/>
  <c r="S66" i="67"/>
  <c r="Q9" i="61"/>
  <c r="O66" i="67"/>
  <c r="F13" i="66"/>
  <c r="L9" i="71"/>
  <c r="M7" i="62"/>
  <c r="B22" i="68"/>
  <c r="B25" i="68"/>
  <c r="L9" i="61"/>
  <c r="B24" i="68"/>
  <c r="X13" i="71"/>
  <c r="V58" i="71"/>
  <c r="X58" i="71" s="1"/>
  <c r="V43" i="71"/>
  <c r="X43" i="71" s="1"/>
  <c r="V36" i="71"/>
  <c r="X36" i="71" s="1"/>
  <c r="AK75" i="67"/>
  <c r="Y49" i="61"/>
  <c r="R49" i="61"/>
  <c r="U49" i="61"/>
  <c r="AK4" i="68"/>
  <c r="AN33" i="74" l="1"/>
  <c r="AN33" i="63"/>
  <c r="AM33" i="74"/>
  <c r="AM33" i="63"/>
  <c r="AN44" i="74"/>
  <c r="AN44" i="63"/>
  <c r="AM44" i="74"/>
  <c r="AM44" i="63"/>
  <c r="Z75" i="62"/>
  <c r="Z10" i="62" s="1"/>
  <c r="Z76" i="62" s="1"/>
  <c r="AN45" i="74"/>
  <c r="AN45" i="63"/>
  <c r="AM45" i="74"/>
  <c r="AM45" i="63"/>
  <c r="AP69" i="67"/>
  <c r="AP70" i="67" s="1"/>
  <c r="AP75" i="67"/>
  <c r="AC28" i="67"/>
  <c r="AN76" i="67"/>
  <c r="AN71" i="67"/>
  <c r="AN72" i="67" s="1"/>
  <c r="P75" i="62"/>
  <c r="P10" i="62" s="1"/>
  <c r="P76" i="62" s="1"/>
  <c r="AL76" i="67"/>
  <c r="AA28" i="67"/>
  <c r="AL71" i="67"/>
  <c r="AL72" i="67" s="1"/>
  <c r="AD28" i="67"/>
  <c r="AO76" i="67"/>
  <c r="AO71" i="67"/>
  <c r="AO72" i="67" s="1"/>
  <c r="U75" i="62"/>
  <c r="U10" i="62" s="1"/>
  <c r="U76" i="62" s="1"/>
  <c r="AM76" i="67"/>
  <c r="AM71" i="67"/>
  <c r="AM72" i="67" s="1"/>
  <c r="AA52" i="61"/>
  <c r="BG21" i="62"/>
  <c r="BG33" i="62"/>
  <c r="BG41" i="62"/>
  <c r="BG27" i="62"/>
  <c r="BG37" i="62"/>
  <c r="BG63" i="62"/>
  <c r="BG25" i="62"/>
  <c r="BG43" i="62"/>
  <c r="BG53" i="62"/>
  <c r="BG19" i="62"/>
  <c r="BG15" i="62"/>
  <c r="BG59" i="62"/>
  <c r="BG69" i="62"/>
  <c r="BG35" i="62"/>
  <c r="BG55" i="62"/>
  <c r="BG51" i="62"/>
  <c r="BG31" i="62"/>
  <c r="BG39" i="62"/>
  <c r="BG45" i="62"/>
  <c r="BG67" i="62"/>
  <c r="BG61" i="62"/>
  <c r="BG73" i="62"/>
  <c r="BG49" i="62"/>
  <c r="BG71" i="62"/>
  <c r="BG65" i="62"/>
  <c r="BG23" i="62"/>
  <c r="BG29" i="62"/>
  <c r="BG17" i="62"/>
  <c r="BG57" i="62"/>
  <c r="BG47" i="62"/>
  <c r="BI55" i="62"/>
  <c r="BI17" i="62"/>
  <c r="BI29" i="62"/>
  <c r="BI71" i="62"/>
  <c r="BI27" i="62"/>
  <c r="BI43" i="62"/>
  <c r="BI67" i="62"/>
  <c r="BI49" i="62"/>
  <c r="BI37" i="62"/>
  <c r="BI53" i="62"/>
  <c r="BI51" i="62"/>
  <c r="BI59" i="62"/>
  <c r="BI61" i="62"/>
  <c r="BI65" i="62"/>
  <c r="BI25" i="62"/>
  <c r="BI35" i="62"/>
  <c r="BI21" i="62"/>
  <c r="BI33" i="62"/>
  <c r="BI31" i="62"/>
  <c r="BI41" i="62"/>
  <c r="BI45" i="62"/>
  <c r="BI15" i="62"/>
  <c r="BI47" i="62"/>
  <c r="BI57" i="62"/>
  <c r="BI23" i="62"/>
  <c r="BI69" i="62"/>
  <c r="BI63" i="62"/>
  <c r="BI73" i="62"/>
  <c r="BI39" i="62"/>
  <c r="BI19" i="62"/>
  <c r="H52" i="61"/>
  <c r="AF52" i="61"/>
  <c r="BD37" i="62"/>
  <c r="BD47" i="62"/>
  <c r="BD57" i="62"/>
  <c r="BD65" i="62"/>
  <c r="BD17" i="62"/>
  <c r="BD53" i="62"/>
  <c r="BD63" i="62"/>
  <c r="BD29" i="62"/>
  <c r="BD51" i="62"/>
  <c r="BD25" i="62"/>
  <c r="BD55" i="62"/>
  <c r="BD69" i="62"/>
  <c r="BD45" i="62"/>
  <c r="BD71" i="62"/>
  <c r="BD39" i="62"/>
  <c r="BD41" i="62"/>
  <c r="BD61" i="62"/>
  <c r="BD35" i="62"/>
  <c r="BD43" i="62"/>
  <c r="BD59" i="62"/>
  <c r="BD73" i="62"/>
  <c r="BD27" i="62"/>
  <c r="BD23" i="62"/>
  <c r="BD67" i="62"/>
  <c r="BD19" i="62"/>
  <c r="BD15" i="62"/>
  <c r="BD21" i="62"/>
  <c r="BD31" i="62"/>
  <c r="BD33" i="62"/>
  <c r="BD49" i="62"/>
  <c r="BH49" i="62"/>
  <c r="BH73" i="62"/>
  <c r="BH17" i="62"/>
  <c r="BH23" i="62"/>
  <c r="BH59" i="62"/>
  <c r="BH27" i="62"/>
  <c r="BH29" i="62"/>
  <c r="BH39" i="62"/>
  <c r="BH45" i="62"/>
  <c r="BH55" i="62"/>
  <c r="BH21" i="62"/>
  <c r="BH61" i="62"/>
  <c r="BH71" i="62"/>
  <c r="BH37" i="62"/>
  <c r="BH53" i="62"/>
  <c r="BH41" i="62"/>
  <c r="BH69" i="62"/>
  <c r="BH51" i="62"/>
  <c r="BH19" i="62"/>
  <c r="BH35" i="62"/>
  <c r="BH63" i="62"/>
  <c r="BH57" i="62"/>
  <c r="BH25" i="62"/>
  <c r="BH15" i="62"/>
  <c r="BH43" i="62"/>
  <c r="BH31" i="62"/>
  <c r="BH33" i="62"/>
  <c r="BH67" i="62"/>
  <c r="BH65" i="62"/>
  <c r="BH47" i="62"/>
  <c r="V52" i="61"/>
  <c r="L52" i="61"/>
  <c r="BF73" i="62"/>
  <c r="BF49" i="62"/>
  <c r="BF71" i="62"/>
  <c r="BF65" i="62"/>
  <c r="BF21" i="62"/>
  <c r="BF31" i="62"/>
  <c r="BF59" i="62"/>
  <c r="BF55" i="62"/>
  <c r="BF69" i="62"/>
  <c r="BF27" i="62"/>
  <c r="BF19" i="62"/>
  <c r="BF23" i="62"/>
  <c r="BF37" i="62"/>
  <c r="BF39" i="62"/>
  <c r="BF25" i="62"/>
  <c r="BF35" i="62"/>
  <c r="BF43" i="62"/>
  <c r="BF61" i="62"/>
  <c r="BF15" i="62"/>
  <c r="BF41" i="62"/>
  <c r="BF51" i="62"/>
  <c r="BF17" i="62"/>
  <c r="BF29" i="62"/>
  <c r="BF53" i="62"/>
  <c r="BF45" i="62"/>
  <c r="BF57" i="62"/>
  <c r="BF67" i="62"/>
  <c r="BF33" i="62"/>
  <c r="BF63" i="62"/>
  <c r="BF47" i="62"/>
  <c r="Q52" i="61"/>
  <c r="BE23" i="62"/>
  <c r="BE17" i="62"/>
  <c r="BE57" i="62"/>
  <c r="BE37" i="62"/>
  <c r="BE19" i="62"/>
  <c r="BE39" i="62"/>
  <c r="BE33" i="62"/>
  <c r="BE29" i="62"/>
  <c r="BE69" i="62"/>
  <c r="BE49" i="62"/>
  <c r="BE65" i="62"/>
  <c r="BE47" i="62"/>
  <c r="BE53" i="62"/>
  <c r="BE51" i="62"/>
  <c r="BE59" i="62"/>
  <c r="BE27" i="62"/>
  <c r="BE63" i="62"/>
  <c r="BE25" i="62"/>
  <c r="BE67" i="62"/>
  <c r="BE41" i="62"/>
  <c r="BE35" i="62"/>
  <c r="BE45" i="62"/>
  <c r="BE61" i="62"/>
  <c r="BE21" i="62"/>
  <c r="BE55" i="62"/>
  <c r="BE71" i="62"/>
  <c r="BE43" i="62"/>
  <c r="BE73" i="62"/>
  <c r="BE15" i="62"/>
  <c r="BE31" i="62"/>
  <c r="AF18" i="71"/>
  <c r="AB18" i="71"/>
  <c r="AM32" i="74" l="1"/>
  <c r="AM32" i="63"/>
  <c r="AN32" i="74"/>
  <c r="AN32" i="63"/>
  <c r="H2" i="62"/>
  <c r="BC27" i="62"/>
  <c r="B27" i="62" s="1"/>
  <c r="BC49" i="62"/>
  <c r="B49" i="62" s="1"/>
  <c r="BC21" i="62"/>
  <c r="B21" i="62" s="1"/>
  <c r="BC29" i="62"/>
  <c r="B29" i="62" s="1"/>
  <c r="BC61" i="62"/>
  <c r="B61" i="62" s="1"/>
  <c r="BC53" i="62"/>
  <c r="B53" i="62" s="1"/>
  <c r="AS30" i="67"/>
  <c r="AL69" i="67"/>
  <c r="AL70" i="67" s="1"/>
  <c r="AL75" i="67"/>
  <c r="BC73" i="62"/>
  <c r="B73" i="62" s="1"/>
  <c r="BC43" i="62"/>
  <c r="B43" i="62" s="1"/>
  <c r="AN75" i="67"/>
  <c r="AN69" i="67"/>
  <c r="AN70" i="67" s="1"/>
  <c r="AM69" i="67"/>
  <c r="AM70" i="67" s="1"/>
  <c r="AM75" i="67"/>
  <c r="BC45" i="62"/>
  <c r="B45" i="62" s="1"/>
  <c r="BC31" i="62"/>
  <c r="B31" i="62" s="1"/>
  <c r="AO69" i="67"/>
  <c r="AO70" i="67" s="1"/>
  <c r="AO75" i="67"/>
  <c r="BC51" i="62"/>
  <c r="B51" i="62" s="1"/>
  <c r="BC71" i="62"/>
  <c r="B71" i="62" s="1"/>
  <c r="BC15" i="62"/>
  <c r="B15" i="62" s="1"/>
  <c r="BC35" i="62"/>
  <c r="B35" i="62" s="1"/>
  <c r="BC25" i="62"/>
  <c r="B25" i="62" s="1"/>
  <c r="BC39" i="62"/>
  <c r="B39" i="62" s="1"/>
  <c r="BC41" i="62"/>
  <c r="B41" i="62" s="1"/>
  <c r="BC17" i="62"/>
  <c r="B17" i="62" s="1"/>
  <c r="BC63" i="62"/>
  <c r="B63" i="62" s="1"/>
  <c r="BC59" i="62"/>
  <c r="B59" i="62" s="1"/>
  <c r="BC67" i="62"/>
  <c r="B67" i="62" s="1"/>
  <c r="BC55" i="62"/>
  <c r="B55" i="62" s="1"/>
  <c r="BC23" i="62"/>
  <c r="B23" i="62" s="1"/>
  <c r="BC65" i="62"/>
  <c r="B65" i="62" s="1"/>
  <c r="BC19" i="62"/>
  <c r="B19" i="62" s="1"/>
  <c r="BC37" i="62"/>
  <c r="B37" i="62" s="1"/>
  <c r="BC47" i="62"/>
  <c r="B47" i="62" s="1"/>
  <c r="BC33" i="62"/>
  <c r="B33" i="62" s="1"/>
  <c r="BC57" i="62"/>
  <c r="B57" i="62" s="1"/>
  <c r="BC69" i="62"/>
  <c r="B69" i="62" s="1"/>
  <c r="B75" i="62" l="1"/>
  <c r="H3" i="62" s="1"/>
  <c r="D2" i="62" s="1"/>
  <c r="AK74" i="67"/>
  <c r="B66" i="67" s="1"/>
  <c r="D5" i="67" s="1"/>
  <c r="N3" i="62"/>
  <c r="V28" i="71"/>
  <c r="X28" i="71" s="1"/>
  <c r="V16" i="71"/>
  <c r="X16" i="71" s="1"/>
  <c r="V22" i="71"/>
  <c r="V30" i="71"/>
  <c r="X30" i="71" s="1"/>
  <c r="V26" i="71"/>
  <c r="X26" i="71" s="1"/>
  <c r="V18" i="71"/>
  <c r="X18" i="71" s="1"/>
  <c r="V20" i="71"/>
  <c r="X20" i="71" s="1"/>
  <c r="I6" i="67" l="1"/>
  <c r="B2" i="67" s="1"/>
  <c r="X62" i="71"/>
  <c r="V62" i="71" s="1"/>
</calcChain>
</file>

<file path=xl/sharedStrings.xml><?xml version="1.0" encoding="utf-8"?>
<sst xmlns="http://schemas.openxmlformats.org/spreadsheetml/2006/main" count="2232" uniqueCount="708">
  <si>
    <t>月</t>
    <rPh sb="0" eb="1">
      <t>ガツ</t>
    </rPh>
    <phoneticPr fontId="1"/>
  </si>
  <si>
    <t>日</t>
    <rPh sb="0" eb="1">
      <t>ニチ</t>
    </rPh>
    <phoneticPr fontId="1"/>
  </si>
  <si>
    <t>利用期日</t>
    <rPh sb="0" eb="2">
      <t>リヨウ</t>
    </rPh>
    <rPh sb="2" eb="4">
      <t>キジツ</t>
    </rPh>
    <phoneticPr fontId="6"/>
  </si>
  <si>
    <t>年</t>
    <rPh sb="0" eb="1">
      <t>ネン</t>
    </rPh>
    <phoneticPr fontId="1"/>
  </si>
  <si>
    <t>　</t>
  </si>
  <si>
    <t>※整理番号　　　　　　　　　　　　　　　　　　</t>
    <phoneticPr fontId="1"/>
  </si>
  <si>
    <t>※精算日時</t>
    <phoneticPr fontId="1"/>
  </si>
  <si>
    <t>団 体 名</t>
    <phoneticPr fontId="1"/>
  </si>
  <si>
    <t>連絡責任者</t>
    <phoneticPr fontId="1"/>
  </si>
  <si>
    <t>※</t>
    <phoneticPr fontId="1"/>
  </si>
  <si>
    <t>領 収 書 等 の 宛 名</t>
    <phoneticPr fontId="1"/>
  </si>
  <si>
    <t>支払方法</t>
    <phoneticPr fontId="1"/>
  </si>
  <si>
    <t>備　　 考</t>
    <phoneticPr fontId="1"/>
  </si>
  <si>
    <t>年</t>
    <phoneticPr fontId="1"/>
  </si>
  <si>
    <t>月</t>
    <phoneticPr fontId="1"/>
  </si>
  <si>
    <t>（</t>
    <phoneticPr fontId="1"/>
  </si>
  <si>
    <t>）</t>
    <phoneticPr fontId="1"/>
  </si>
  <si>
    <t>日（</t>
    <phoneticPr fontId="1"/>
  </si>
  <si>
    <t>－</t>
  </si>
  <si>
    <t>領収書等の宛名</t>
    <phoneticPr fontId="1"/>
  </si>
  <si>
    <t>活　動　名</t>
    <rPh sb="0" eb="1">
      <t>カツ</t>
    </rPh>
    <rPh sb="2" eb="3">
      <t>ドウ</t>
    </rPh>
    <rPh sb="4" eb="5">
      <t>メイ</t>
    </rPh>
    <phoneticPr fontId="1"/>
  </si>
  <si>
    <t>納入日時</t>
    <rPh sb="0" eb="2">
      <t>ノウニュウ</t>
    </rPh>
    <rPh sb="2" eb="4">
      <t>ニチジ</t>
    </rPh>
    <phoneticPr fontId="1"/>
  </si>
  <si>
    <t>発　　　注　　　物　　　品　　　名</t>
    <phoneticPr fontId="1"/>
  </si>
  <si>
    <t>金　額</t>
    <phoneticPr fontId="1"/>
  </si>
  <si>
    <t>数 量</t>
    <phoneticPr fontId="1"/>
  </si>
  <si>
    <t>単 価</t>
    <phoneticPr fontId="1"/>
  </si>
  <si>
    <t>支払方法</t>
    <phoneticPr fontId="1"/>
  </si>
  <si>
    <t>備　　　考</t>
    <phoneticPr fontId="1"/>
  </si>
  <si>
    <t>利 用 期 日</t>
    <phoneticPr fontId="1"/>
  </si>
  <si>
    <t>年</t>
    <phoneticPr fontId="1"/>
  </si>
  <si>
    <t>月</t>
    <phoneticPr fontId="1"/>
  </si>
  <si>
    <t>日</t>
    <phoneticPr fontId="1"/>
  </si>
  <si>
    <t>（</t>
    <phoneticPr fontId="1"/>
  </si>
  <si>
    <t>）</t>
    <phoneticPr fontId="1"/>
  </si>
  <si>
    <t>から</t>
    <phoneticPr fontId="1"/>
  </si>
  <si>
    <t>日</t>
    <phoneticPr fontId="1"/>
  </si>
  <si>
    <t>（</t>
    <phoneticPr fontId="1"/>
  </si>
  <si>
    <t>日</t>
    <phoneticPr fontId="1"/>
  </si>
  <si>
    <t>利 用 期 日</t>
    <phoneticPr fontId="1"/>
  </si>
  <si>
    <t>代表者名</t>
    <rPh sb="0" eb="3">
      <t>ダイヒョウシャ</t>
    </rPh>
    <rPh sb="3" eb="4">
      <t>メイ</t>
    </rPh>
    <phoneticPr fontId="6"/>
  </si>
  <si>
    <t>連絡責任者名</t>
    <rPh sb="0" eb="2">
      <t>レンラク</t>
    </rPh>
    <rPh sb="2" eb="5">
      <t>セキニンシャ</t>
    </rPh>
    <rPh sb="5" eb="6">
      <t>メイ</t>
    </rPh>
    <phoneticPr fontId="6"/>
  </si>
  <si>
    <t>－</t>
    <phoneticPr fontId="1"/>
  </si>
  <si>
    <t>　　　　　　　　　　　　　　　　　　　　　　　　　</t>
    <phoneticPr fontId="1"/>
  </si>
  <si>
    <t>）</t>
  </si>
  <si>
    <t>）</t>
    <phoneticPr fontId="1"/>
  </si>
  <si>
    <t>分</t>
    <rPh sb="0" eb="1">
      <t>フン</t>
    </rPh>
    <phoneticPr fontId="1"/>
  </si>
  <si>
    <t xml:space="preserve">時　 </t>
    <phoneticPr fontId="1"/>
  </si>
  <si>
    <t>まで</t>
    <phoneticPr fontId="1"/>
  </si>
  <si>
    <t>自然の家の食器利用（</t>
  </si>
  <si>
    <t>使い捨て食器購入（</t>
  </si>
  <si>
    <t>食器持参（</t>
  </si>
  <si>
    <t>から</t>
    <phoneticPr fontId="1"/>
  </si>
  <si>
    <t>時</t>
    <rPh sb="0" eb="1">
      <t>ジ</t>
    </rPh>
    <phoneticPr fontId="1"/>
  </si>
  <si>
    <t>発　注　物　品　名</t>
    <phoneticPr fontId="1"/>
  </si>
  <si>
    <t>印刷枚数は</t>
    <rPh sb="0" eb="2">
      <t>インサツ</t>
    </rPh>
    <rPh sb="2" eb="4">
      <t>マイスウ</t>
    </rPh>
    <phoneticPr fontId="1"/>
  </si>
  <si>
    <t>枚です</t>
    <rPh sb="0" eb="1">
      <t>マイ</t>
    </rPh>
    <phoneticPr fontId="1"/>
  </si>
  <si>
    <t>/</t>
    <phoneticPr fontId="1"/>
  </si>
  <si>
    <t>)</t>
    <phoneticPr fontId="1"/>
  </si>
  <si>
    <t>円</t>
    <rPh sb="0" eb="1">
      <t>エン</t>
    </rPh>
    <phoneticPr fontId="1"/>
  </si>
  <si>
    <t>年</t>
    <rPh sb="0" eb="1">
      <t>ネン</t>
    </rPh>
    <phoneticPr fontId="60"/>
  </si>
  <si>
    <t>月</t>
    <rPh sb="0" eb="1">
      <t>ツキ</t>
    </rPh>
    <phoneticPr fontId="60"/>
  </si>
  <si>
    <t>日</t>
    <rPh sb="0" eb="1">
      <t>ニチ</t>
    </rPh>
    <phoneticPr fontId="60"/>
  </si>
  <si>
    <t>　</t>
    <phoneticPr fontId="60"/>
  </si>
  <si>
    <t>申請者</t>
    <rPh sb="0" eb="3">
      <t>シンセイシャ</t>
    </rPh>
    <phoneticPr fontId="60"/>
  </si>
  <si>
    <t>所在地</t>
    <rPh sb="0" eb="3">
      <t>ショザイチ</t>
    </rPh>
    <phoneticPr fontId="60"/>
  </si>
  <si>
    <t>団体名</t>
    <rPh sb="0" eb="3">
      <t>ダンタイメイ</t>
    </rPh>
    <phoneticPr fontId="60"/>
  </si>
  <si>
    <t>代表者</t>
    <rPh sb="0" eb="3">
      <t>ダイヒョウシャ</t>
    </rPh>
    <phoneticPr fontId="60"/>
  </si>
  <si>
    <t>電　話</t>
    <rPh sb="0" eb="1">
      <t>デン</t>
    </rPh>
    <rPh sb="2" eb="3">
      <t>ハナシ</t>
    </rPh>
    <phoneticPr fontId="60"/>
  </si>
  <si>
    <t>　次のとおり栃木県立とちぎ海浜自然の家を利用したいので申請します。</t>
    <rPh sb="6" eb="8">
      <t>トチギ</t>
    </rPh>
    <rPh sb="8" eb="10">
      <t>ケンリツ</t>
    </rPh>
    <phoneticPr fontId="60"/>
  </si>
  <si>
    <t>利用目的</t>
    <rPh sb="0" eb="2">
      <t>リヨウ</t>
    </rPh>
    <rPh sb="2" eb="4">
      <t>モクテキ</t>
    </rPh>
    <phoneticPr fontId="60"/>
  </si>
  <si>
    <t>利用期間</t>
  </si>
  <si>
    <t>時</t>
    <rPh sb="0" eb="1">
      <t>ジ</t>
    </rPh>
    <phoneticPr fontId="60"/>
  </si>
  <si>
    <t>泊</t>
    <rPh sb="0" eb="1">
      <t>ハク</t>
    </rPh>
    <phoneticPr fontId="60"/>
  </si>
  <si>
    <t>プールの利用</t>
    <rPh sb="4" eb="6">
      <t>リヨウ</t>
    </rPh>
    <phoneticPr fontId="60"/>
  </si>
  <si>
    <t>有</t>
    <rPh sb="0" eb="1">
      <t>ユウ</t>
    </rPh>
    <phoneticPr fontId="60"/>
  </si>
  <si>
    <t>無</t>
    <rPh sb="0" eb="1">
      <t>ム</t>
    </rPh>
    <phoneticPr fontId="60"/>
  </si>
  <si>
    <t>※実利用者(人)</t>
    <rPh sb="1" eb="2">
      <t>ジツ</t>
    </rPh>
    <rPh sb="2" eb="5">
      <t>リヨウシャ</t>
    </rPh>
    <rPh sb="6" eb="7">
      <t>ヒト</t>
    </rPh>
    <phoneticPr fontId="60"/>
  </si>
  <si>
    <t>男</t>
    <rPh sb="0" eb="1">
      <t>オトコ</t>
    </rPh>
    <phoneticPr fontId="60"/>
  </si>
  <si>
    <t>女</t>
    <rPh sb="0" eb="1">
      <t>オンナ</t>
    </rPh>
    <phoneticPr fontId="60"/>
  </si>
  <si>
    <t>計</t>
    <rPh sb="0" eb="1">
      <t>ケイ</t>
    </rPh>
    <phoneticPr fontId="60"/>
  </si>
  <si>
    <t>３才未満</t>
    <rPh sb="1" eb="2">
      <t>サイ</t>
    </rPh>
    <rPh sb="2" eb="4">
      <t>ミマン</t>
    </rPh>
    <phoneticPr fontId="60"/>
  </si>
  <si>
    <t>宿  泊</t>
    <rPh sb="0" eb="1">
      <t>ヤド</t>
    </rPh>
    <rPh sb="3" eb="4">
      <t>ハク</t>
    </rPh>
    <phoneticPr fontId="60"/>
  </si>
  <si>
    <t>３才から学齢前</t>
    <rPh sb="1" eb="2">
      <t>サイ</t>
    </rPh>
    <rPh sb="4" eb="6">
      <t>ガクレイ</t>
    </rPh>
    <rPh sb="6" eb="7">
      <t>マエ</t>
    </rPh>
    <phoneticPr fontId="60"/>
  </si>
  <si>
    <t>小学生</t>
    <rPh sb="0" eb="3">
      <t>ショウガクセイ</t>
    </rPh>
    <phoneticPr fontId="60"/>
  </si>
  <si>
    <t>中学生</t>
    <rPh sb="0" eb="3">
      <t>チュウガクセイ</t>
    </rPh>
    <phoneticPr fontId="60"/>
  </si>
  <si>
    <t>高校生等</t>
    <rPh sb="0" eb="3">
      <t>コウコウセイ</t>
    </rPh>
    <rPh sb="3" eb="4">
      <t>ナド</t>
    </rPh>
    <phoneticPr fontId="60"/>
  </si>
  <si>
    <t>一般</t>
    <rPh sb="0" eb="2">
      <t>イッパン</t>
    </rPh>
    <phoneticPr fontId="60"/>
  </si>
  <si>
    <t>日帰り　</t>
    <phoneticPr fontId="60"/>
  </si>
  <si>
    <t>連絡先</t>
    <phoneticPr fontId="60"/>
  </si>
  <si>
    <t>〒</t>
    <phoneticPr fontId="60"/>
  </si>
  <si>
    <t>　　　　　　　　　　　電話　　　　 　      　　　  　　 　　　　</t>
    <phoneticPr fontId="60"/>
  </si>
  <si>
    <t>（注１）</t>
    <rPh sb="1" eb="2">
      <t>チュウ</t>
    </rPh>
    <phoneticPr fontId="60"/>
  </si>
  <si>
    <t>１　※印の欄は記入しない。　　２　プールを利用する場合は「有」に○を付けること。</t>
    <rPh sb="3" eb="4">
      <t>ジルシ</t>
    </rPh>
    <rPh sb="5" eb="6">
      <t>ラン</t>
    </rPh>
    <rPh sb="7" eb="9">
      <t>キニュウ</t>
    </rPh>
    <rPh sb="21" eb="22">
      <t>リ</t>
    </rPh>
    <phoneticPr fontId="60"/>
  </si>
  <si>
    <t>(注２)</t>
    <rPh sb="1" eb="2">
      <t>チュウ</t>
    </rPh>
    <phoneticPr fontId="60"/>
  </si>
  <si>
    <t>（</t>
  </si>
  <si>
    <t>（</t>
    <phoneticPr fontId="60"/>
  </si>
  <si>
    <t>日帰り　</t>
    <phoneticPr fontId="60"/>
  </si>
  <si>
    <t>○</t>
    <phoneticPr fontId="60"/>
  </si>
  <si>
    <t>１　利用計画及び食事数についての資料を添付すること。 　　 ２　学校教育活動として利用する場合は、学校長名で申請し学校長印を押印すること。</t>
    <phoneticPr fontId="60"/>
  </si>
  <si>
    <t xml:space="preserve">  連絡（引率）責任者名　　</t>
    <phoneticPr fontId="60"/>
  </si>
  <si>
    <t xml:space="preserve">                         住所　</t>
    <phoneticPr fontId="60"/>
  </si>
  <si>
    <t>日帰り　</t>
    <phoneticPr fontId="60"/>
  </si>
  <si>
    <t>区　分</t>
    <phoneticPr fontId="60"/>
  </si>
  <si>
    <t>）</t>
    <phoneticPr fontId="60"/>
  </si>
  <si>
    <t>（</t>
    <phoneticPr fontId="60"/>
  </si>
  <si>
    <t>・</t>
    <phoneticPr fontId="60"/>
  </si>
  <si>
    <t>）</t>
    <phoneticPr fontId="60"/>
  </si>
  <si>
    <t>（</t>
    <phoneticPr fontId="60"/>
  </si>
  <si>
    <t>日</t>
    <phoneticPr fontId="60"/>
  </si>
  <si>
    <t>～</t>
    <phoneticPr fontId="60"/>
  </si>
  <si>
    <t>行事等の名称</t>
    <phoneticPr fontId="60"/>
  </si>
  <si>
    <r>
      <rPr>
        <sz val="10.5"/>
        <color indexed="8"/>
        <rFont val="ＭＳ Ｐ明朝"/>
        <family val="1"/>
        <charset val="128"/>
      </rPr>
      <t>別記様式第</t>
    </r>
    <r>
      <rPr>
        <sz val="10.5"/>
        <color indexed="8"/>
        <rFont val="Century"/>
        <family val="1"/>
      </rPr>
      <t>1</t>
    </r>
    <r>
      <rPr>
        <sz val="10.5"/>
        <color indexed="8"/>
        <rFont val="ＭＳ Ｐ明朝"/>
        <family val="1"/>
        <charset val="128"/>
      </rPr>
      <t>号</t>
    </r>
    <r>
      <rPr>
        <sz val="10.5"/>
        <color indexed="8"/>
        <rFont val="Century"/>
        <family val="1"/>
      </rPr>
      <t>(</t>
    </r>
    <r>
      <rPr>
        <sz val="10.5"/>
        <color indexed="8"/>
        <rFont val="ＭＳ Ｐ明朝"/>
        <family val="1"/>
        <charset val="128"/>
      </rPr>
      <t>第</t>
    </r>
    <r>
      <rPr>
        <sz val="10.5"/>
        <color indexed="8"/>
        <rFont val="Century"/>
        <family val="1"/>
      </rPr>
      <t>5</t>
    </r>
    <r>
      <rPr>
        <sz val="10.5"/>
        <color indexed="8"/>
        <rFont val="ＭＳ Ｐ明朝"/>
        <family val="1"/>
        <charset val="128"/>
      </rPr>
      <t>条関係</t>
    </r>
    <r>
      <rPr>
        <sz val="10.5"/>
        <color indexed="8"/>
        <rFont val="Century"/>
        <family val="1"/>
      </rPr>
      <t>)</t>
    </r>
    <phoneticPr fontId="60"/>
  </si>
  <si>
    <t>　公益財団法人　　とちぎ未来づくり財団</t>
    <phoneticPr fontId="1"/>
  </si>
  <si>
    <t>-</t>
    <phoneticPr fontId="1"/>
  </si>
  <si>
    <t>(1)</t>
    <phoneticPr fontId="1"/>
  </si>
  <si>
    <t>(2)</t>
  </si>
  <si>
    <t>(3)</t>
  </si>
  <si>
    <r>
      <rPr>
        <b/>
        <sz val="8"/>
        <color rgb="FF000000"/>
        <rFont val="ＭＳ 明朝"/>
        <family val="1"/>
        <charset val="128"/>
      </rPr>
      <t>シーツ</t>
    </r>
    <r>
      <rPr>
        <b/>
        <sz val="8"/>
        <color rgb="FF000000"/>
        <rFont val="Times New Roman"/>
        <family val="1"/>
      </rPr>
      <t>(</t>
    </r>
    <r>
      <rPr>
        <b/>
        <sz val="8"/>
        <color rgb="FF000000"/>
        <rFont val="ＭＳ 明朝"/>
        <family val="1"/>
        <charset val="128"/>
      </rPr>
      <t>リネン</t>
    </r>
    <r>
      <rPr>
        <b/>
        <sz val="8"/>
        <color rgb="FF000000"/>
        <rFont val="Times New Roman"/>
        <family val="1"/>
      </rPr>
      <t>)</t>
    </r>
    <r>
      <rPr>
        <b/>
        <sz val="8"/>
        <color rgb="FF000000"/>
        <rFont val="ＭＳ 明朝"/>
        <family val="1"/>
        <charset val="128"/>
      </rPr>
      <t>のセット数</t>
    </r>
    <phoneticPr fontId="1"/>
  </si>
  <si>
    <t>社－</t>
  </si>
  <si>
    <t>朝　　　食</t>
    <rPh sb="0" eb="1">
      <t>アサ</t>
    </rPh>
    <rPh sb="4" eb="5">
      <t>ショク</t>
    </rPh>
    <phoneticPr fontId="60"/>
  </si>
  <si>
    <t>昼　　　食</t>
    <rPh sb="0" eb="1">
      <t>ヒル</t>
    </rPh>
    <rPh sb="4" eb="5">
      <t>ショク</t>
    </rPh>
    <phoneticPr fontId="60"/>
  </si>
  <si>
    <t>夕　　　食</t>
    <rPh sb="0" eb="1">
      <t>ユウ</t>
    </rPh>
    <rPh sb="4" eb="5">
      <t>ショク</t>
    </rPh>
    <phoneticPr fontId="60"/>
  </si>
  <si>
    <t>期　日</t>
    <rPh sb="0" eb="1">
      <t>キ</t>
    </rPh>
    <rPh sb="2" eb="3">
      <t>ヒ</t>
    </rPh>
    <phoneticPr fontId="60"/>
  </si>
  <si>
    <t>小学生以下</t>
    <rPh sb="0" eb="3">
      <t>ショウガクセイ</t>
    </rPh>
    <rPh sb="3" eb="5">
      <t>イカ</t>
    </rPh>
    <phoneticPr fontId="60"/>
  </si>
  <si>
    <t>中学生
以上</t>
    <rPh sb="0" eb="3">
      <t>チュウガクセイ</t>
    </rPh>
    <rPh sb="4" eb="5">
      <t>イ</t>
    </rPh>
    <rPh sb="5" eb="6">
      <t>ジョウ</t>
    </rPh>
    <phoneticPr fontId="60"/>
  </si>
  <si>
    <t>団体名と同じ</t>
    <phoneticPr fontId="60"/>
  </si>
  <si>
    <t>※備 考</t>
    <rPh sb="1" eb="2">
      <t>ビ</t>
    </rPh>
    <rPh sb="3" eb="4">
      <t>コウ</t>
    </rPh>
    <phoneticPr fontId="60"/>
  </si>
  <si>
    <t>領 収 書 等 の 宛 名</t>
    <rPh sb="0" eb="1">
      <t>リョウ</t>
    </rPh>
    <rPh sb="2" eb="3">
      <t>オサム</t>
    </rPh>
    <rPh sb="4" eb="5">
      <t>ショ</t>
    </rPh>
    <rPh sb="6" eb="7">
      <t>トウ</t>
    </rPh>
    <rPh sb="10" eb="11">
      <t>アテ</t>
    </rPh>
    <rPh sb="12" eb="13">
      <t>メイ</t>
    </rPh>
    <phoneticPr fontId="60"/>
  </si>
  <si>
    <t>支払方法</t>
    <rPh sb="0" eb="2">
      <t>シハラ</t>
    </rPh>
    <rPh sb="2" eb="4">
      <t>ホウホウ</t>
    </rPh>
    <phoneticPr fontId="60"/>
  </si>
  <si>
    <t>【備考】</t>
    <rPh sb="1" eb="3">
      <t>ビコウ</t>
    </rPh>
    <phoneticPr fontId="60"/>
  </si>
  <si>
    <t>食</t>
    <rPh sb="0" eb="1">
      <t>ショク</t>
    </rPh>
    <phoneticPr fontId="60"/>
  </si>
  <si>
    <t>合　計</t>
    <rPh sb="0" eb="1">
      <t>ゴウ</t>
    </rPh>
    <rPh sb="2" eb="3">
      <t>ケイ</t>
    </rPh>
    <phoneticPr fontId="60"/>
  </si>
  <si>
    <t>野外調理</t>
    <rPh sb="0" eb="2">
      <t>ヤガイ</t>
    </rPh>
    <rPh sb="2" eb="4">
      <t>チョウリ</t>
    </rPh>
    <phoneticPr fontId="60"/>
  </si>
  <si>
    <t>食堂</t>
    <rPh sb="0" eb="2">
      <t>ショクドウ</t>
    </rPh>
    <phoneticPr fontId="60"/>
  </si>
  <si>
    <t>〒</t>
    <phoneticPr fontId="1"/>
  </si>
  <si>
    <t>利用期日</t>
    <phoneticPr fontId="1"/>
  </si>
  <si>
    <t>住　所
所在地</t>
    <rPh sb="4" eb="7">
      <t>ショザイチ</t>
    </rPh>
    <phoneticPr fontId="1"/>
  </si>
  <si>
    <t>TEL</t>
    <phoneticPr fontId="1"/>
  </si>
  <si>
    <t>とちぎ海浜自然の家　食材･活動物品発注依頼書</t>
    <phoneticPr fontId="1"/>
  </si>
  <si>
    <t>ありません</t>
  </si>
  <si>
    <t>あります</t>
  </si>
  <si>
    <t>→</t>
  </si>
  <si>
    <t>下の欄に記入をして、提出してください。</t>
  </si>
  <si>
    <t>発注がない場合でも、提出してください。</t>
    <phoneticPr fontId="1"/>
  </si>
  <si>
    <t>金額　計</t>
  </si>
  <si>
    <t>　※発注する物品はありますか。どちらかに◯をつけてください。</t>
    <phoneticPr fontId="1"/>
  </si>
  <si>
    <t>　※野外調理等を行う場合には、該当する項目に◯をつけてください。
 　（☆の欄は職員が記入します。）</t>
    <phoneticPr fontId="1"/>
  </si>
  <si>
    <t>☆</t>
    <phoneticPr fontId="1"/>
  </si>
  <si>
    <t>団体名と同じ　　　</t>
    <phoneticPr fontId="1"/>
  </si>
  <si>
    <t>品　　　  　名</t>
    <phoneticPr fontId="1"/>
  </si>
  <si>
    <t>昼</t>
    <rPh sb="0" eb="1">
      <t>ヒル</t>
    </rPh>
    <phoneticPr fontId="60"/>
  </si>
  <si>
    <t>朝</t>
    <rPh sb="0" eb="1">
      <t>アサ</t>
    </rPh>
    <phoneticPr fontId="60"/>
  </si>
  <si>
    <t>宿泊</t>
    <rPh sb="0" eb="2">
      <t>シュクハク</t>
    </rPh>
    <phoneticPr fontId="60"/>
  </si>
  <si>
    <t>日帰り</t>
    <rPh sb="0" eb="2">
      <t>ヒガエ</t>
    </rPh>
    <phoneticPr fontId="60"/>
  </si>
  <si>
    <t>中３</t>
    <rPh sb="0" eb="1">
      <t>チュウ</t>
    </rPh>
    <phoneticPr fontId="60"/>
  </si>
  <si>
    <t>海　浜　太　郎</t>
    <rPh sb="0" eb="1">
      <t>ウミ</t>
    </rPh>
    <rPh sb="2" eb="3">
      <t>ハマ</t>
    </rPh>
    <rPh sb="4" eb="5">
      <t>フトシ</t>
    </rPh>
    <rPh sb="6" eb="7">
      <t>ロウ</t>
    </rPh>
    <phoneticPr fontId="60"/>
  </si>
  <si>
    <t>例</t>
    <rPh sb="0" eb="1">
      <t>レイ</t>
    </rPh>
    <phoneticPr fontId="60"/>
  </si>
  <si>
    <t>食堂の食事</t>
    <rPh sb="0" eb="2">
      <t>ショクドウ</t>
    </rPh>
    <rPh sb="3" eb="5">
      <t>ショクジ</t>
    </rPh>
    <phoneticPr fontId="60"/>
  </si>
  <si>
    <t>食堂の食事</t>
    <phoneticPr fontId="60"/>
  </si>
  <si>
    <t>備　考</t>
    <rPh sb="0" eb="1">
      <t>ビ</t>
    </rPh>
    <rPh sb="2" eb="3">
      <t>コウ</t>
    </rPh>
    <phoneticPr fontId="60"/>
  </si>
  <si>
    <t>３日目</t>
    <rPh sb="1" eb="3">
      <t>ニチメ</t>
    </rPh>
    <phoneticPr fontId="60"/>
  </si>
  <si>
    <t>２日目</t>
    <rPh sb="1" eb="3">
      <t>ニチメ</t>
    </rPh>
    <phoneticPr fontId="60"/>
  </si>
  <si>
    <t>１日目</t>
    <rPh sb="1" eb="3">
      <t>ニチメ</t>
    </rPh>
    <phoneticPr fontId="60"/>
  </si>
  <si>
    <t>性別</t>
    <rPh sb="0" eb="2">
      <t>セイベツ</t>
    </rPh>
    <phoneticPr fontId="60"/>
  </si>
  <si>
    <t>氏　　名</t>
    <rPh sb="0" eb="1">
      <t>シ</t>
    </rPh>
    <rPh sb="3" eb="4">
      <t>メイ</t>
    </rPh>
    <phoneticPr fontId="60"/>
  </si>
  <si>
    <t>）</t>
    <phoneticPr fontId="60"/>
  </si>
  <si>
    <t>（</t>
    <phoneticPr fontId="60"/>
  </si>
  <si>
    <t>～</t>
    <phoneticPr fontId="60"/>
  </si>
  <si>
    <t>）</t>
    <phoneticPr fontId="60"/>
  </si>
  <si>
    <t>（</t>
    <phoneticPr fontId="60"/>
  </si>
  <si>
    <t>宿泊期間</t>
    <rPh sb="0" eb="2">
      <t>シュクハク</t>
    </rPh>
    <rPh sb="2" eb="4">
      <t>キカン</t>
    </rPh>
    <phoneticPr fontId="60"/>
  </si>
  <si>
    <t>団 体 名</t>
    <rPh sb="0" eb="1">
      <t>ダン</t>
    </rPh>
    <rPh sb="2" eb="3">
      <t>カラダ</t>
    </rPh>
    <rPh sb="4" eb="5">
      <t>メイ</t>
    </rPh>
    <phoneticPr fontId="60"/>
  </si>
  <si>
    <t>№</t>
    <phoneticPr fontId="60"/>
  </si>
  <si>
    <t>日帰り
または
宿　泊</t>
    <rPh sb="0" eb="2">
      <t>ヒガエ</t>
    </rPh>
    <rPh sb="8" eb="9">
      <t>ヤド</t>
    </rPh>
    <rPh sb="10" eb="11">
      <t>トマリ</t>
    </rPh>
    <phoneticPr fontId="60"/>
  </si>
  <si>
    <t>台</t>
    <rPh sb="0" eb="1">
      <t>ダイ</t>
    </rPh>
    <phoneticPr fontId="1"/>
  </si>
  <si>
    <t>荒天時の計画
（使用施設）</t>
    <rPh sb="0" eb="2">
      <t>コウテン</t>
    </rPh>
    <rPh sb="2" eb="3">
      <t>ジ</t>
    </rPh>
    <rPh sb="4" eb="6">
      <t>ケイカク</t>
    </rPh>
    <rPh sb="8" eb="10">
      <t>シヨウ</t>
    </rPh>
    <rPh sb="10" eb="12">
      <t>シセツ</t>
    </rPh>
    <phoneticPr fontId="60"/>
  </si>
  <si>
    <t>・食堂→食堂利用</t>
    <rPh sb="1" eb="3">
      <t>ショクドウ</t>
    </rPh>
    <rPh sb="4" eb="6">
      <t>ショクドウ</t>
    </rPh>
    <rPh sb="6" eb="8">
      <t>リヨウ</t>
    </rPh>
    <phoneticPr fontId="60"/>
  </si>
  <si>
    <t>昼食</t>
    <rPh sb="0" eb="2">
      <t>チュウショク</t>
    </rPh>
    <phoneticPr fontId="60"/>
  </si>
  <si>
    <t>朝食</t>
    <rPh sb="0" eb="2">
      <t>チョウショク</t>
    </rPh>
    <phoneticPr fontId="60"/>
  </si>
  <si>
    <t>就寝準備</t>
    <rPh sb="0" eb="2">
      <t>シュウシン</t>
    </rPh>
    <rPh sb="2" eb="4">
      <t>ジュンビ</t>
    </rPh>
    <phoneticPr fontId="60"/>
  </si>
  <si>
    <t>野調</t>
    <rPh sb="0" eb="1">
      <t>ノ</t>
    </rPh>
    <rPh sb="1" eb="2">
      <t>チョウ</t>
    </rPh>
    <phoneticPr fontId="60"/>
  </si>
  <si>
    <t>食事様式（該当欄に○）</t>
    <rPh sb="0" eb="2">
      <t>ショクジ</t>
    </rPh>
    <rPh sb="2" eb="4">
      <t>ヨウシキ</t>
    </rPh>
    <rPh sb="5" eb="7">
      <t>ガイトウ</t>
    </rPh>
    <rPh sb="7" eb="8">
      <t>ラン</t>
    </rPh>
    <phoneticPr fontId="60"/>
  </si>
  <si>
    <t>食堂利用・活動時間帯</t>
    <rPh sb="0" eb="2">
      <t>ショクドウ</t>
    </rPh>
    <rPh sb="2" eb="4">
      <t>リヨウ</t>
    </rPh>
    <rPh sb="5" eb="7">
      <t>カツドウ</t>
    </rPh>
    <rPh sb="7" eb="10">
      <t>ジカンタイ</t>
    </rPh>
    <phoneticPr fontId="60"/>
  </si>
  <si>
    <t>氏　名</t>
    <rPh sb="0" eb="1">
      <t>シ</t>
    </rPh>
    <rPh sb="2" eb="3">
      <t>メイ</t>
    </rPh>
    <phoneticPr fontId="60"/>
  </si>
  <si>
    <t>ふりがな</t>
    <phoneticPr fontId="60"/>
  </si>
  <si>
    <t>利用期日</t>
    <rPh sb="0" eb="2">
      <t>リヨウ</t>
    </rPh>
    <rPh sb="2" eb="4">
      <t>キジツ</t>
    </rPh>
    <phoneticPr fontId="60"/>
  </si>
  <si>
    <t>名</t>
    <phoneticPr fontId="1"/>
  </si>
  <si>
    <t xml:space="preserve"> 利用者数</t>
    <rPh sb="1" eb="4">
      <t>リヨウシャ</t>
    </rPh>
    <rPh sb="4" eb="5">
      <t>スウ</t>
    </rPh>
    <phoneticPr fontId="60"/>
  </si>
  <si>
    <t>№（</t>
    <phoneticPr fontId="60"/>
  </si>
  <si>
    <t>）</t>
    <phoneticPr fontId="1"/>
  </si>
  <si>
    <t>泊</t>
    <rPh sb="0" eb="1">
      <t>ぱく</t>
    </rPh>
    <phoneticPr fontId="1" type="Hiragana"/>
  </si>
  <si>
    <t>日</t>
    <rPh sb="0" eb="1">
      <t>にち</t>
    </rPh>
    <phoneticPr fontId="1" type="Hiragana"/>
  </si>
  <si>
    <t>泊　数</t>
    <rPh sb="0" eb="1">
      <t>とまり</t>
    </rPh>
    <rPh sb="2" eb="3">
      <t>す</t>
    </rPh>
    <phoneticPr fontId="1" type="Hiragana"/>
  </si>
  <si>
    <t>利用者人数</t>
    <rPh sb="0" eb="3">
      <t>りようしゃ</t>
    </rPh>
    <rPh sb="3" eb="5">
      <t>にんずう</t>
    </rPh>
    <phoneticPr fontId="1" type="Hiragana"/>
  </si>
  <si>
    <t>名</t>
    <rPh sb="0" eb="1">
      <t>めい</t>
    </rPh>
    <phoneticPr fontId="1" type="Hiragana"/>
  </si>
  <si>
    <t>）</t>
    <phoneticPr fontId="1" type="Hiragana"/>
  </si>
  <si>
    <t>うち大人の数</t>
    <rPh sb="2" eb="4">
      <t>おとな</t>
    </rPh>
    <rPh sb="5" eb="6">
      <t>かず</t>
    </rPh>
    <phoneticPr fontId="1" type="Hiragana"/>
  </si>
  <si>
    <t>男</t>
    <rPh sb="0" eb="1">
      <t>ダン</t>
    </rPh>
    <phoneticPr fontId="60"/>
  </si>
  <si>
    <t>日帰り</t>
    <rPh sb="0" eb="2">
      <t>ひがえ</t>
    </rPh>
    <phoneticPr fontId="1" type="Hiragana"/>
  </si>
  <si>
    <t>連絡責任者住所</t>
    <rPh sb="0" eb="2">
      <t>れんらく</t>
    </rPh>
    <rPh sb="2" eb="5">
      <t>せきにんしゃ</t>
    </rPh>
    <rPh sb="5" eb="7">
      <t>じゅうしょ</t>
    </rPh>
    <phoneticPr fontId="1" type="Hiragana"/>
  </si>
  <si>
    <t>電話番号</t>
    <rPh sb="0" eb="2">
      <t>でんわ</t>
    </rPh>
    <rPh sb="2" eb="4">
      <t>ばんごう</t>
    </rPh>
    <phoneticPr fontId="1" type="Hiragana"/>
  </si>
  <si>
    <t>団体</t>
    <rPh sb="0" eb="1">
      <t>だん</t>
    </rPh>
    <rPh sb="1" eb="2">
      <t>からだ</t>
    </rPh>
    <phoneticPr fontId="1" type="Hiragana"/>
  </si>
  <si>
    <t>連　絡
責任者</t>
    <rPh sb="0" eb="1">
      <t>レン</t>
    </rPh>
    <rPh sb="2" eb="3">
      <t>ラク</t>
    </rPh>
    <rPh sb="4" eb="7">
      <t>セキニンシャ</t>
    </rPh>
    <phoneticPr fontId="6"/>
  </si>
  <si>
    <t>書類提出日</t>
    <rPh sb="0" eb="2">
      <t>ショルイ</t>
    </rPh>
    <rPh sb="2" eb="3">
      <t>テイ</t>
    </rPh>
    <rPh sb="3" eb="4">
      <t>デ</t>
    </rPh>
    <rPh sb="4" eb="5">
      <t>ヒ</t>
    </rPh>
    <phoneticPr fontId="6"/>
  </si>
  <si>
    <t xml:space="preserve">
［精算関係記入欄］
　※支払方法の欄に○をつけてください。
　※宛名が団体名と同じで良いときは「団体名と同じ」の（　　）に○を記入し、必要事項を記入
　　してください。</t>
    <rPh sb="64" eb="66">
      <t>キニュウ</t>
    </rPh>
    <phoneticPr fontId="1"/>
  </si>
  <si>
    <t>）</t>
    <phoneticPr fontId="1"/>
  </si>
  <si>
    <t>団体名と同じ　（</t>
    <phoneticPr fontId="1"/>
  </si>
  <si>
    <t>シーツ(リネン)
のセット数</t>
    <phoneticPr fontId="1"/>
  </si>
  <si>
    <t>人</t>
    <rPh sb="0" eb="1">
      <t>にん</t>
    </rPh>
    <phoneticPr fontId="1" type="Hiragana"/>
  </si>
  <si>
    <t>(</t>
    <phoneticPr fontId="1"/>
  </si>
  <si>
    <t>物品発注</t>
    <rPh sb="0" eb="2">
      <t>ブッピン</t>
    </rPh>
    <rPh sb="2" eb="4">
      <t>ハッチュウ</t>
    </rPh>
    <phoneticPr fontId="60"/>
  </si>
  <si>
    <r>
      <t xml:space="preserve"> [精算関係記入欄]　</t>
    </r>
    <r>
      <rPr>
        <b/>
        <sz val="10.5"/>
        <color rgb="FF000000"/>
        <rFont val="ＭＳ ゴシック"/>
        <family val="3"/>
        <charset val="128"/>
      </rPr>
      <t>　</t>
    </r>
    <r>
      <rPr>
        <b/>
        <sz val="11"/>
        <color rgb="FF000000"/>
        <rFont val="ＭＳ ゴシック"/>
        <family val="3"/>
        <charset val="128"/>
      </rPr>
      <t xml:space="preserve">　　　　　　　 
</t>
    </r>
    <r>
      <rPr>
        <sz val="10"/>
        <color rgb="FF000000"/>
        <rFont val="ＭＳ ゴシック"/>
        <family val="3"/>
        <charset val="128"/>
      </rPr>
      <t>　 ※支払方法を選択してください。
　 ※宛名が団体名と同じで良いときは「団体名と同じ」の（　 ）に○を書き、必要事項を記入してください｡</t>
    </r>
    <rPh sb="29" eb="31">
      <t>センタク</t>
    </rPh>
    <phoneticPr fontId="1"/>
  </si>
  <si>
    <t>整理番号</t>
    <rPh sb="0" eb="2">
      <t>せいり</t>
    </rPh>
    <rPh sb="2" eb="4">
      <t>ばんごう</t>
    </rPh>
    <phoneticPr fontId="1" type="Hiragana"/>
  </si>
  <si>
    <t>４日目</t>
    <rPh sb="1" eb="3">
      <t>ニチメ</t>
    </rPh>
    <phoneticPr fontId="60"/>
  </si>
  <si>
    <t>５日目</t>
    <rPh sb="1" eb="3">
      <t>ニチメ</t>
    </rPh>
    <phoneticPr fontId="60"/>
  </si>
  <si>
    <t>６日目</t>
    <rPh sb="1" eb="3">
      <t>ニチメ</t>
    </rPh>
    <phoneticPr fontId="60"/>
  </si>
  <si>
    <t>利　用　許　可　申　請　書</t>
    <rPh sb="0" eb="1">
      <t>リ</t>
    </rPh>
    <rPh sb="2" eb="3">
      <t>ヨウ</t>
    </rPh>
    <rPh sb="4" eb="5">
      <t>モト</t>
    </rPh>
    <rPh sb="6" eb="7">
      <t>カ</t>
    </rPh>
    <rPh sb="8" eb="9">
      <t>サル</t>
    </rPh>
    <rPh sb="10" eb="11">
      <t>ショウ</t>
    </rPh>
    <rPh sb="12" eb="13">
      <t>ショ</t>
    </rPh>
    <phoneticPr fontId="1"/>
  </si>
  <si>
    <t>(</t>
    <phoneticPr fontId="1"/>
  </si>
  <si>
    <t>) から</t>
    <phoneticPr fontId="1"/>
  </si>
  <si>
    <t>) まで</t>
    <phoneticPr fontId="1"/>
  </si>
  <si>
    <r>
      <rPr>
        <b/>
        <sz val="10"/>
        <color rgb="FFFF0000"/>
        <rFont val="BIZ UDPゴシック"/>
        <family val="3"/>
        <charset val="128"/>
      </rPr>
      <t>※</t>
    </r>
    <r>
      <rPr>
        <b/>
        <sz val="10"/>
        <rFont val="BIZ UDPゴシック"/>
        <family val="3"/>
        <charset val="128"/>
      </rPr>
      <t xml:space="preserve"> 印刷の設定で必ずページ指定してください。　（ 例 ： 印刷枚数</t>
    </r>
    <r>
      <rPr>
        <b/>
        <sz val="10"/>
        <color rgb="FFFF0000"/>
        <rFont val="BIZ UDPゴシック"/>
        <family val="3"/>
        <charset val="128"/>
      </rPr>
      <t>２</t>
    </r>
    <r>
      <rPr>
        <b/>
        <sz val="10"/>
        <rFont val="BIZ UDPゴシック"/>
        <family val="3"/>
        <charset val="128"/>
      </rPr>
      <t>枚 → ページ指定 １から</t>
    </r>
    <r>
      <rPr>
        <b/>
        <sz val="10"/>
        <color rgb="FFFF0000"/>
        <rFont val="BIZ UDPゴシック"/>
        <family val="3"/>
        <charset val="128"/>
      </rPr>
      <t>２</t>
    </r>
    <r>
      <rPr>
        <b/>
        <sz val="10"/>
        <rFont val="BIZ UDPゴシック"/>
        <family val="3"/>
        <charset val="128"/>
      </rPr>
      <t>ページ ）
　  そのまま印刷すると、不要なページも含め８枚印刷されてしまいます。</t>
    </r>
    <rPh sb="2" eb="4">
      <t>インサツ</t>
    </rPh>
    <rPh sb="5" eb="7">
      <t>セッテイ</t>
    </rPh>
    <rPh sb="8" eb="9">
      <t>カナラ</t>
    </rPh>
    <rPh sb="13" eb="15">
      <t>シテイ</t>
    </rPh>
    <rPh sb="25" eb="26">
      <t>レイ</t>
    </rPh>
    <rPh sb="29" eb="31">
      <t>インサツ</t>
    </rPh>
    <rPh sb="31" eb="33">
      <t>マイスウ</t>
    </rPh>
    <rPh sb="34" eb="35">
      <t>マイ</t>
    </rPh>
    <rPh sb="41" eb="43">
      <t>シテイ</t>
    </rPh>
    <rPh sb="61" eb="63">
      <t>インサツ</t>
    </rPh>
    <rPh sb="67" eb="69">
      <t>フヨウ</t>
    </rPh>
    <rPh sb="74" eb="75">
      <t>フク</t>
    </rPh>
    <rPh sb="77" eb="78">
      <t>マイ</t>
    </rPh>
    <rPh sb="78" eb="80">
      <t>インサツ</t>
    </rPh>
    <phoneticPr fontId="1"/>
  </si>
  <si>
    <r>
      <rPr>
        <b/>
        <sz val="10"/>
        <color rgb="FFFF0000"/>
        <rFont val="BIZ UDPゴシック"/>
        <family val="3"/>
        <charset val="128"/>
      </rPr>
      <t>※</t>
    </r>
    <r>
      <rPr>
        <b/>
        <sz val="10"/>
        <rFont val="BIZ UDPゴシック"/>
        <family val="3"/>
        <charset val="128"/>
      </rPr>
      <t xml:space="preserve"> 印刷の設定で必ずページ指定してください。
　（ 例 ： 印刷枚数</t>
    </r>
    <r>
      <rPr>
        <b/>
        <sz val="10"/>
        <color rgb="FFFF0000"/>
        <rFont val="BIZ UDPゴシック"/>
        <family val="3"/>
        <charset val="128"/>
      </rPr>
      <t>１</t>
    </r>
    <r>
      <rPr>
        <b/>
        <sz val="10"/>
        <rFont val="BIZ UDPゴシック"/>
        <family val="3"/>
        <charset val="128"/>
      </rPr>
      <t>枚 → ページ指定 １から</t>
    </r>
    <r>
      <rPr>
        <b/>
        <sz val="10"/>
        <color rgb="FFFF0000"/>
        <rFont val="BIZ UDPゴシック"/>
        <family val="3"/>
        <charset val="128"/>
      </rPr>
      <t>１</t>
    </r>
    <r>
      <rPr>
        <b/>
        <sz val="10"/>
        <rFont val="BIZ UDPゴシック"/>
        <family val="3"/>
        <charset val="128"/>
      </rPr>
      <t>ページ ）</t>
    </r>
    <rPh sb="2" eb="4">
      <t>インサツ</t>
    </rPh>
    <rPh sb="5" eb="7">
      <t>セッテイ</t>
    </rPh>
    <rPh sb="8" eb="9">
      <t>カナラ</t>
    </rPh>
    <rPh sb="13" eb="15">
      <t>シテイ</t>
    </rPh>
    <rPh sb="26" eb="27">
      <t>レイ</t>
    </rPh>
    <rPh sb="30" eb="32">
      <t>インサツ</t>
    </rPh>
    <rPh sb="32" eb="34">
      <t>マイスウ</t>
    </rPh>
    <rPh sb="35" eb="36">
      <t>マイ</t>
    </rPh>
    <rPh sb="42" eb="44">
      <t>シテイ</t>
    </rPh>
    <phoneticPr fontId="1"/>
  </si>
  <si>
    <t>朝
食</t>
    <rPh sb="0" eb="1">
      <t>あさ</t>
    </rPh>
    <rPh sb="3" eb="4">
      <t>しょく</t>
    </rPh>
    <phoneticPr fontId="1" type="Hiragana"/>
  </si>
  <si>
    <t>昼
食</t>
    <rPh sb="0" eb="1">
      <t>ひる</t>
    </rPh>
    <rPh sb="3" eb="4">
      <t>しょく</t>
    </rPh>
    <phoneticPr fontId="1" type="Hiragana"/>
  </si>
  <si>
    <t>夕
食</t>
    <rPh sb="0" eb="1">
      <t>ゆう</t>
    </rPh>
    <rPh sb="3" eb="4">
      <t>しょく</t>
    </rPh>
    <phoneticPr fontId="1" type="Hiragana"/>
  </si>
  <si>
    <t xml:space="preserve">
円</t>
    <rPh sb="1" eb="2">
      <t>エン</t>
    </rPh>
    <phoneticPr fontId="1"/>
  </si>
  <si>
    <t>利用者人数</t>
    <rPh sb="0" eb="3">
      <t>リヨウシャ</t>
    </rPh>
    <rPh sb="3" eb="5">
      <t>ニンズウ</t>
    </rPh>
    <phoneticPr fontId="1"/>
  </si>
  <si>
    <t>うち大人</t>
    <rPh sb="2" eb="4">
      <t>オトナ</t>
    </rPh>
    <phoneticPr fontId="1"/>
  </si>
  <si>
    <t>▶</t>
    <phoneticPr fontId="1"/>
  </si>
  <si>
    <t>▶</t>
    <phoneticPr fontId="1"/>
  </si>
  <si>
    <t>一般</t>
    <rPh sb="0" eb="2">
      <t>イッパン</t>
    </rPh>
    <phoneticPr fontId="1"/>
  </si>
  <si>
    <t>光熱水費</t>
    <rPh sb="0" eb="4">
      <t>こうねつすいひ</t>
    </rPh>
    <phoneticPr fontId="1" type="Hiragana"/>
  </si>
  <si>
    <t>県内</t>
    <rPh sb="0" eb="2">
      <t>けんない</t>
    </rPh>
    <phoneticPr fontId="1" type="Hiragana"/>
  </si>
  <si>
    <t>県外</t>
    <rPh sb="0" eb="2">
      <t>けんがい</t>
    </rPh>
    <phoneticPr fontId="1" type="Hiragana"/>
  </si>
  <si>
    <t>一般</t>
    <rPh sb="0" eb="2">
      <t>いっぱん</t>
    </rPh>
    <phoneticPr fontId="1" type="Hiragana"/>
  </si>
  <si>
    <t>プール</t>
    <phoneticPr fontId="1" type="Hiragana"/>
  </si>
  <si>
    <t>日帰り</t>
    <rPh sb="0" eb="2">
      <t>ひがえ</t>
    </rPh>
    <phoneticPr fontId="1" type="Hiragana"/>
  </si>
  <si>
    <t>高校生等</t>
    <rPh sb="0" eb="4">
      <t>コウコウセイトウ</t>
    </rPh>
    <phoneticPr fontId="1"/>
  </si>
  <si>
    <t>宿泊</t>
    <rPh sb="0" eb="2">
      <t>しゅくはく</t>
    </rPh>
    <phoneticPr fontId="1" type="Hiragana"/>
  </si>
  <si>
    <t>【 添い寝</t>
    <rPh sb="2" eb="3">
      <t>そ</t>
    </rPh>
    <rPh sb="4" eb="5">
      <t>ね</t>
    </rPh>
    <phoneticPr fontId="1" type="Hiragana"/>
  </si>
  <si>
    <t>中学以下</t>
    <rPh sb="0" eb="1">
      <t>なか</t>
    </rPh>
    <rPh sb="1" eb="2">
      <t>がく</t>
    </rPh>
    <rPh sb="2" eb="4">
      <t>いか</t>
    </rPh>
    <phoneticPr fontId="1" type="Hiragana"/>
  </si>
  <si>
    <t>高校生等</t>
    <rPh sb="0" eb="2">
      <t>こうこう</t>
    </rPh>
    <rPh sb="2" eb="3">
      <t>せい</t>
    </rPh>
    <rPh sb="3" eb="4">
      <t>など</t>
    </rPh>
    <phoneticPr fontId="1" type="Hiragana"/>
  </si>
  <si>
    <t>（</t>
    <phoneticPr fontId="1" type="Hiragana"/>
  </si>
  <si>
    <t>夕</t>
    <phoneticPr fontId="60"/>
  </si>
  <si>
    <t>夕</t>
    <phoneticPr fontId="60"/>
  </si>
  <si>
    <t>利用者名簿　</t>
    <rPh sb="0" eb="1">
      <t>リ</t>
    </rPh>
    <rPh sb="1" eb="2">
      <t>ヨウ</t>
    </rPh>
    <rPh sb="2" eb="3">
      <t>シャ</t>
    </rPh>
    <rPh sb="3" eb="4">
      <t>ナ</t>
    </rPh>
    <rPh sb="4" eb="5">
      <t>ボ</t>
    </rPh>
    <phoneticPr fontId="60"/>
  </si>
  <si>
    <t>　                                    理事長 　様</t>
    <phoneticPr fontId="1"/>
  </si>
  <si>
    <t>No.</t>
    <phoneticPr fontId="60"/>
  </si>
  <si>
    <t>１日目</t>
  </si>
  <si>
    <t>２日目</t>
  </si>
  <si>
    <t>３日目</t>
  </si>
  <si>
    <t>４日目</t>
  </si>
  <si>
    <t>５日目</t>
  </si>
  <si>
    <t>６日目</t>
  </si>
  <si>
    <t>氏　　名</t>
  </si>
  <si>
    <t>性別</t>
  </si>
  <si>
    <t>該当データ数</t>
    <rPh sb="0" eb="2">
      <t>ガイトウ</t>
    </rPh>
    <rPh sb="5" eb="6">
      <t>スウ</t>
    </rPh>
    <phoneticPr fontId="60"/>
  </si>
  <si>
    <t>名簿入力人数</t>
    <rPh sb="0" eb="2">
      <t>メイボ</t>
    </rPh>
    <rPh sb="2" eb="4">
      <t>ニュウリョク</t>
    </rPh>
    <rPh sb="4" eb="6">
      <t>ニンズウ</t>
    </rPh>
    <phoneticPr fontId="60"/>
  </si>
  <si>
    <t>利用許可申請人数</t>
    <rPh sb="0" eb="2">
      <t>リヨウ</t>
    </rPh>
    <rPh sb="2" eb="4">
      <t>キョカ</t>
    </rPh>
    <rPh sb="4" eb="6">
      <t>シンセイ</t>
    </rPh>
    <rPh sb="6" eb="7">
      <t>ニン</t>
    </rPh>
    <rPh sb="7" eb="8">
      <t>スウ</t>
    </rPh>
    <phoneticPr fontId="60"/>
  </si>
  <si>
    <t>人数確認用</t>
    <rPh sb="0" eb="2">
      <t>ニンズウ</t>
    </rPh>
    <rPh sb="2" eb="4">
      <t>カクニン</t>
    </rPh>
    <rPh sb="4" eb="5">
      <t>ヨウ</t>
    </rPh>
    <phoneticPr fontId="60"/>
  </si>
  <si>
    <t>～</t>
    <phoneticPr fontId="1"/>
  </si>
  <si>
    <t>（</t>
    <phoneticPr fontId="1"/>
  </si>
  <si>
    <t>出入時刻</t>
    <rPh sb="0" eb="2">
      <t>デイ</t>
    </rPh>
    <rPh sb="2" eb="4">
      <t>ジコク</t>
    </rPh>
    <phoneticPr fontId="60"/>
  </si>
  <si>
    <t>車両</t>
    <rPh sb="0" eb="1">
      <t>クルマ</t>
    </rPh>
    <rPh sb="1" eb="2">
      <t>リョウ</t>
    </rPh>
    <phoneticPr fontId="60"/>
  </si>
  <si>
    <t xml:space="preserve">        出入り車両について</t>
    <rPh sb="8" eb="10">
      <t>デイ</t>
    </rPh>
    <rPh sb="11" eb="13">
      <t>シャリョウ</t>
    </rPh>
    <phoneticPr fontId="60"/>
  </si>
  <si>
    <t>団 体 名 ：</t>
    <phoneticPr fontId="1"/>
  </si>
  <si>
    <t>利用期日：</t>
    <phoneticPr fontId="1"/>
  </si>
  <si>
    <t>総利用人数</t>
    <rPh sb="0" eb="1">
      <t>ソウ</t>
    </rPh>
    <rPh sb="1" eb="3">
      <t>リヨウ</t>
    </rPh>
    <rPh sb="3" eb="5">
      <t>ニンズウ</t>
    </rPh>
    <phoneticPr fontId="60"/>
  </si>
  <si>
    <t>団体等所在地
又はご自宅住所</t>
    <rPh sb="0" eb="2">
      <t>ダンタイ</t>
    </rPh>
    <rPh sb="2" eb="3">
      <t>トウ</t>
    </rPh>
    <rPh sb="3" eb="6">
      <t>ショザイチ</t>
    </rPh>
    <rPh sb="7" eb="8">
      <t>マタ</t>
    </rPh>
    <phoneticPr fontId="6"/>
  </si>
  <si>
    <t>県</t>
  </si>
  <si>
    <t>西暦</t>
    <rPh sb="0" eb="2">
      <t>セイレキ</t>
    </rPh>
    <phoneticPr fontId="1"/>
  </si>
  <si>
    <t>無料</t>
    <rPh sb="0" eb="2">
      <t>ムリョウ</t>
    </rPh>
    <phoneticPr fontId="60"/>
  </si>
  <si>
    <t>野外調理</t>
    <rPh sb="0" eb="2">
      <t>ヤガイ</t>
    </rPh>
    <rPh sb="2" eb="4">
      <t>チョウリ</t>
    </rPh>
    <phoneticPr fontId="1"/>
  </si>
  <si>
    <t>朝</t>
    <rPh sb="0" eb="1">
      <t>アサ</t>
    </rPh>
    <phoneticPr fontId="1"/>
  </si>
  <si>
    <t>昼</t>
    <rPh sb="0" eb="1">
      <t>ヒル</t>
    </rPh>
    <phoneticPr fontId="1"/>
  </si>
  <si>
    <t>西暦</t>
    <rPh sb="0" eb="2">
      <t>セイレキ</t>
    </rPh>
    <phoneticPr fontId="1"/>
  </si>
  <si>
    <t>－</t>
    <phoneticPr fontId="1"/>
  </si>
  <si>
    <t>－</t>
    <phoneticPr fontId="1"/>
  </si>
  <si>
    <t>－</t>
    <phoneticPr fontId="1"/>
  </si>
  <si>
    <t>－</t>
    <phoneticPr fontId="1"/>
  </si>
  <si>
    <r>
      <t xml:space="preserve"> </t>
    </r>
    <r>
      <rPr>
        <sz val="13"/>
        <color rgb="FFFF6600"/>
        <rFont val="BIZ UDゴシック"/>
        <family val="3"/>
        <charset val="128"/>
      </rPr>
      <t>★</t>
    </r>
    <r>
      <rPr>
        <sz val="10.5"/>
        <rFont val="BIZ UDゴシック"/>
        <family val="3"/>
        <charset val="128"/>
      </rPr>
      <t xml:space="preserve"> </t>
    </r>
    <r>
      <rPr>
        <b/>
        <sz val="10.5"/>
        <color rgb="FFFF0000"/>
        <rFont val="BIZ UDゴシック"/>
        <family val="3"/>
        <charset val="128"/>
      </rPr>
      <t>『連絡責任者住所』</t>
    </r>
    <r>
      <rPr>
        <sz val="10.5"/>
        <rFont val="BIZ UDゴシック"/>
        <family val="3"/>
        <charset val="128"/>
      </rPr>
      <t>と</t>
    </r>
    <r>
      <rPr>
        <b/>
        <sz val="10.5"/>
        <color rgb="FFFF0000"/>
        <rFont val="BIZ UDゴシック"/>
        <family val="3"/>
        <charset val="128"/>
      </rPr>
      <t>『団体等所在地・ご自宅住所』</t>
    </r>
    <r>
      <rPr>
        <sz val="10.5"/>
        <rFont val="BIZ UDゴシック"/>
        <family val="3"/>
        <charset val="128"/>
      </rPr>
      <t>は、同じ場合もそれぞれ入力してください。</t>
    </r>
    <r>
      <rPr>
        <sz val="12"/>
        <color rgb="FFFF0000"/>
        <rFont val="HGP創英角ﾎﾟｯﾌﾟ体"/>
        <family val="3"/>
        <charset val="128"/>
      </rPr>
      <t/>
    </r>
    <rPh sb="4" eb="6">
      <t>レンラク</t>
    </rPh>
    <rPh sb="6" eb="9">
      <t>セキニンシャ</t>
    </rPh>
    <rPh sb="9" eb="11">
      <t>ジュウショ</t>
    </rPh>
    <phoneticPr fontId="1"/>
  </si>
  <si>
    <r>
      <t xml:space="preserve"> </t>
    </r>
    <r>
      <rPr>
        <sz val="13"/>
        <color rgb="FFFF6600"/>
        <rFont val="BIZ UDゴシック"/>
        <family val="3"/>
        <charset val="128"/>
      </rPr>
      <t>★</t>
    </r>
    <r>
      <rPr>
        <sz val="10.5"/>
        <rFont val="BIZ UDゴシック"/>
        <family val="3"/>
        <charset val="128"/>
      </rPr>
      <t xml:space="preserve"> 電話番号は、</t>
    </r>
    <r>
      <rPr>
        <b/>
        <sz val="10.5"/>
        <color rgb="FFFF0000"/>
        <rFont val="BIZ UDゴシック"/>
        <family val="3"/>
        <charset val="128"/>
      </rPr>
      <t>必ず『団体』『連絡責任者』のどちらも入力</t>
    </r>
    <r>
      <rPr>
        <sz val="10.5"/>
        <rFont val="BIZ UDゴシック"/>
        <family val="3"/>
        <charset val="128"/>
      </rPr>
      <t>してください。同じ番号の場合もそれぞれ入力してください。</t>
    </r>
    <rPh sb="3" eb="5">
      <t>デンワ</t>
    </rPh>
    <rPh sb="5" eb="7">
      <t>バンゴウ</t>
    </rPh>
    <rPh sb="9" eb="10">
      <t>カナラ</t>
    </rPh>
    <rPh sb="12" eb="14">
      <t>ダンタイ</t>
    </rPh>
    <rPh sb="16" eb="18">
      <t>レンラク</t>
    </rPh>
    <rPh sb="18" eb="21">
      <t>セキニンシャ</t>
    </rPh>
    <rPh sb="27" eb="29">
      <t>ニュウリョク</t>
    </rPh>
    <rPh sb="36" eb="37">
      <t>オナ</t>
    </rPh>
    <rPh sb="38" eb="40">
      <t>バンゴウ</t>
    </rPh>
    <rPh sb="41" eb="43">
      <t>バアイ</t>
    </rPh>
    <rPh sb="48" eb="50">
      <t>ニュウリョク</t>
    </rPh>
    <phoneticPr fontId="1"/>
  </si>
  <si>
    <t>日帰</t>
    <rPh sb="0" eb="2">
      <t>ヒガエ</t>
    </rPh>
    <phoneticPr fontId="60"/>
  </si>
  <si>
    <t>2歳児以下</t>
    <rPh sb="1" eb="3">
      <t>サイジ</t>
    </rPh>
    <rPh sb="3" eb="5">
      <t>イカ</t>
    </rPh>
    <phoneticPr fontId="60"/>
  </si>
  <si>
    <t>3歳-学齢前</t>
    <rPh sb="1" eb="2">
      <t>サイ</t>
    </rPh>
    <rPh sb="3" eb="5">
      <t>ガクレイ</t>
    </rPh>
    <rPh sb="5" eb="6">
      <t>マエ</t>
    </rPh>
    <phoneticPr fontId="60"/>
  </si>
  <si>
    <t>高校生</t>
    <rPh sb="0" eb="3">
      <t>コウコウセイ</t>
    </rPh>
    <phoneticPr fontId="60"/>
  </si>
  <si>
    <t>指導者等</t>
    <rPh sb="0" eb="2">
      <t>シドウ</t>
    </rPh>
    <rPh sb="2" eb="4">
      <t>シャトウ</t>
    </rPh>
    <phoneticPr fontId="60"/>
  </si>
  <si>
    <t>夜</t>
    <rPh sb="0" eb="1">
      <t>ヨル</t>
    </rPh>
    <phoneticPr fontId="60"/>
  </si>
  <si>
    <t>合　　計</t>
    <rPh sb="0" eb="1">
      <t>ゴウ</t>
    </rPh>
    <rPh sb="3" eb="4">
      <t>ケイ</t>
    </rPh>
    <phoneticPr fontId="60"/>
  </si>
  <si>
    <t>中学生</t>
  </si>
  <si>
    <t>食物アレルギー等の
対応希望者</t>
    <rPh sb="0" eb="2">
      <t>ショクモツ</t>
    </rPh>
    <rPh sb="7" eb="8">
      <t>トウ</t>
    </rPh>
    <rPh sb="10" eb="12">
      <t>タイオウ</t>
    </rPh>
    <rPh sb="12" eb="15">
      <t>キボウシャ</t>
    </rPh>
    <phoneticPr fontId="60"/>
  </si>
  <si>
    <t>忘れず記入</t>
    <phoneticPr fontId="1"/>
  </si>
  <si>
    <t>アレルギー食</t>
    <rPh sb="5" eb="6">
      <t>ショク</t>
    </rPh>
    <phoneticPr fontId="1"/>
  </si>
  <si>
    <r>
      <rPr>
        <sz val="10"/>
        <rFont val="ＭＳ Ｐゴシック"/>
        <family val="3"/>
        <charset val="128"/>
      </rPr>
      <t>食 堂</t>
    </r>
    <r>
      <rPr>
        <sz val="9"/>
        <rFont val="ＭＳ Ｐゴシック"/>
        <family val="3"/>
        <charset val="128"/>
      </rPr>
      <t xml:space="preserve">
</t>
    </r>
    <r>
      <rPr>
        <sz val="8"/>
        <rFont val="ＭＳ Ｐゴシック"/>
        <family val="3"/>
        <charset val="128"/>
      </rPr>
      <t>（通常食）</t>
    </r>
    <rPh sb="0" eb="1">
      <t>ショク</t>
    </rPh>
    <rPh sb="2" eb="3">
      <t>ドウ</t>
    </rPh>
    <rPh sb="5" eb="8">
      <t>ツウジョウショク</t>
    </rPh>
    <phoneticPr fontId="60"/>
  </si>
  <si>
    <t>月</t>
    <rPh sb="0" eb="1">
      <t>ガツ</t>
    </rPh>
    <phoneticPr fontId="1"/>
  </si>
  <si>
    <t xml:space="preserve"> １ 予定食数を記入してください。
    アレルギー対応食数は、通常食
 　 数と分けて記入してください。
 ２ 野外調理で食堂を利用しない場
 　 合は、野外調理の欄に実施人数
    を記入してください。
 ３ 食数の増減があった場合は、速
 　 やかにご連絡ください。なお、
 　 直近の食数減は、減数前の料金
  　をいただく場合があります。</t>
    <rPh sb="3" eb="5">
      <t>ヨテイ</t>
    </rPh>
    <rPh sb="5" eb="6">
      <t>ショク</t>
    </rPh>
    <rPh sb="6" eb="7">
      <t>カズ</t>
    </rPh>
    <rPh sb="8" eb="10">
      <t>キニュウ</t>
    </rPh>
    <rPh sb="27" eb="29">
      <t>タイオウ</t>
    </rPh>
    <rPh sb="29" eb="30">
      <t>ショク</t>
    </rPh>
    <rPh sb="30" eb="31">
      <t>スウ</t>
    </rPh>
    <rPh sb="33" eb="36">
      <t>ツウジョウショク</t>
    </rPh>
    <rPh sb="40" eb="41">
      <t>スウ</t>
    </rPh>
    <rPh sb="42" eb="43">
      <t>ワ</t>
    </rPh>
    <rPh sb="45" eb="47">
      <t>キニュウ</t>
    </rPh>
    <rPh sb="66" eb="68">
      <t>リヨウ</t>
    </rPh>
    <rPh sb="79" eb="81">
      <t>ヤガイ</t>
    </rPh>
    <rPh sb="81" eb="83">
      <t>チョウリ</t>
    </rPh>
    <rPh sb="86" eb="88">
      <t>ジッシ</t>
    </rPh>
    <rPh sb="122" eb="123">
      <t>スミ</t>
    </rPh>
    <rPh sb="145" eb="147">
      <t>チョッキン</t>
    </rPh>
    <rPh sb="148" eb="149">
      <t>ショク</t>
    </rPh>
    <rPh sb="149" eb="150">
      <t>スウ</t>
    </rPh>
    <rPh sb="150" eb="151">
      <t>ゲン</t>
    </rPh>
    <rPh sb="153" eb="155">
      <t>ゲンスウ</t>
    </rPh>
    <rPh sb="155" eb="156">
      <t>マエ</t>
    </rPh>
    <rPh sb="157" eb="159">
      <t>リョウキン</t>
    </rPh>
    <rPh sb="168" eb="170">
      <t>バアイ</t>
    </rPh>
    <phoneticPr fontId="60"/>
  </si>
  <si>
    <r>
      <rPr>
        <sz val="10"/>
        <rFont val="ＭＳ Ｐゴシック"/>
        <family val="3"/>
        <charset val="128"/>
      </rPr>
      <t xml:space="preserve"> </t>
    </r>
    <r>
      <rPr>
        <sz val="10"/>
        <rFont val="ＭＳ ゴシック"/>
        <family val="3"/>
        <charset val="128"/>
      </rPr>
      <t xml:space="preserve">◎ 領収書等を分ける必要がある場合は、領収書ごとに記入してください。
</t>
    </r>
    <r>
      <rPr>
        <sz val="10"/>
        <rFont val="ＭＳ Ｐゴシック"/>
        <family val="3"/>
        <charset val="128"/>
      </rPr>
      <t xml:space="preserve"> </t>
    </r>
    <r>
      <rPr>
        <sz val="10"/>
        <rFont val="ＭＳ ゴシック"/>
        <family val="3"/>
        <charset val="128"/>
      </rPr>
      <t xml:space="preserve">◎ 宛名が団体名と同じで良いときは「団体名と同じ」の（　）に○を記入
 　 し、必要事項を記入してください。
                                      ※印の欄は本所が記入します。
 </t>
    </r>
    <r>
      <rPr>
        <b/>
        <sz val="11"/>
        <rFont val="ＭＳ Ｐゴシック"/>
        <family val="3"/>
        <charset val="128"/>
      </rPr>
      <t>食堂　TEL　０２９１－３７－４０１５</t>
    </r>
    <r>
      <rPr>
        <sz val="10"/>
        <rFont val="ＭＳ ゴシック"/>
        <family val="3"/>
        <charset val="128"/>
      </rPr>
      <t>　　　　　　　　　　　　　　　　</t>
    </r>
    <rPh sb="3" eb="6">
      <t>リョウシュウショ</t>
    </rPh>
    <rPh sb="6" eb="7">
      <t>トウ</t>
    </rPh>
    <rPh sb="8" eb="9">
      <t>ワ</t>
    </rPh>
    <rPh sb="11" eb="13">
      <t>ヒツヨウ</t>
    </rPh>
    <rPh sb="16" eb="18">
      <t>バアイ</t>
    </rPh>
    <rPh sb="20" eb="23">
      <t>リョウシュウショ</t>
    </rPh>
    <rPh sb="26" eb="28">
      <t>キニュウ</t>
    </rPh>
    <rPh sb="69" eb="71">
      <t>キニュウ</t>
    </rPh>
    <phoneticPr fontId="60"/>
  </si>
  <si>
    <t>※アレルギー対応食希望者</t>
    <rPh sb="6" eb="8">
      <t>タイオウ</t>
    </rPh>
    <rPh sb="8" eb="9">
      <t>ショク</t>
    </rPh>
    <rPh sb="9" eb="12">
      <t>キボウシャ</t>
    </rPh>
    <phoneticPr fontId="1"/>
  </si>
  <si>
    <t xml:space="preserve"> [ 食 事 予 定 数 ]　</t>
    <rPh sb="11" eb="12">
      <t>スウ</t>
    </rPh>
    <phoneticPr fontId="1"/>
  </si>
  <si>
    <t xml:space="preserve"> [ 精算関係記入欄 ]　</t>
    <phoneticPr fontId="60"/>
  </si>
  <si>
    <r>
      <t xml:space="preserve">
</t>
    </r>
    <r>
      <rPr>
        <sz val="10.5"/>
        <rFont val="HGP創英角ｺﾞｼｯｸUB"/>
        <family val="3"/>
        <charset val="128"/>
      </rPr>
      <t>年齢</t>
    </r>
    <r>
      <rPr>
        <sz val="9"/>
        <rFont val="HGP創英角ｺﾞｼｯｸUB"/>
        <family val="3"/>
        <charset val="128"/>
      </rPr>
      <t xml:space="preserve">
</t>
    </r>
    <r>
      <rPr>
        <sz val="8"/>
        <rFont val="HGP創英角ｺﾞｼｯｸUB"/>
        <family val="3"/>
        <charset val="128"/>
      </rPr>
      <t>学生は
学 年</t>
    </r>
    <rPh sb="1" eb="3">
      <t>ネンレイ</t>
    </rPh>
    <rPh sb="5" eb="7">
      <t>ガクセイ</t>
    </rPh>
    <rPh sb="9" eb="10">
      <t>マナブ</t>
    </rPh>
    <rPh sb="11" eb="12">
      <t>トシ</t>
    </rPh>
    <phoneticPr fontId="60"/>
  </si>
  <si>
    <t>アレルギー食希望</t>
    <rPh sb="5" eb="6">
      <t>ショク</t>
    </rPh>
    <rPh sb="6" eb="8">
      <t>キボウ</t>
    </rPh>
    <phoneticPr fontId="1"/>
  </si>
  <si>
    <r>
      <t xml:space="preserve">※ </t>
    </r>
    <r>
      <rPr>
        <sz val="8"/>
        <color rgb="FFFF0000"/>
        <rFont val="HGS創英角ｺﾞｼｯｸUB"/>
        <family val="3"/>
        <charset val="128"/>
      </rPr>
      <t>アレルギー食</t>
    </r>
    <r>
      <rPr>
        <sz val="8"/>
        <rFont val="HGS創英角ｺﾞｼｯｸUB"/>
        <family val="3"/>
        <charset val="128"/>
      </rPr>
      <t>希望者は
　 本人欄に</t>
    </r>
    <r>
      <rPr>
        <sz val="8"/>
        <color rgb="FFFF0000"/>
        <rFont val="HGS創英角ｺﾞｼｯｸUB"/>
        <family val="3"/>
        <charset val="128"/>
      </rPr>
      <t>必ず</t>
    </r>
    <r>
      <rPr>
        <sz val="8"/>
        <color theme="1"/>
        <rFont val="HGS創英角ｺﾞｼｯｸUB"/>
        <family val="3"/>
        <charset val="128"/>
      </rPr>
      <t>記入。
※ その他、施設に伝えて
　 おきたいことなど、記
　 入してください。</t>
    </r>
    <rPh sb="7" eb="8">
      <t>ショク</t>
    </rPh>
    <rPh sb="8" eb="10">
      <t>キボウ</t>
    </rPh>
    <rPh sb="10" eb="11">
      <t>モノ</t>
    </rPh>
    <rPh sb="15" eb="17">
      <t>ホンニン</t>
    </rPh>
    <rPh sb="17" eb="18">
      <t>ラン</t>
    </rPh>
    <rPh sb="19" eb="20">
      <t>カナラ</t>
    </rPh>
    <rPh sb="21" eb="23">
      <t>キニュウ</t>
    </rPh>
    <rPh sb="29" eb="30">
      <t>タ</t>
    </rPh>
    <rPh sb="31" eb="33">
      <t>シセツ</t>
    </rPh>
    <rPh sb="34" eb="35">
      <t>ツタ</t>
    </rPh>
    <rPh sb="49" eb="50">
      <t>キ</t>
    </rPh>
    <rPh sb="53" eb="54">
      <t>ニュウ</t>
    </rPh>
    <phoneticPr fontId="60"/>
  </si>
  <si>
    <t>〔１〕</t>
    <phoneticPr fontId="1"/>
  </si>
  <si>
    <t>〔２〕</t>
    <phoneticPr fontId="1"/>
  </si>
  <si>
    <t>〔３〕</t>
    <phoneticPr fontId="1"/>
  </si>
  <si>
    <r>
      <t xml:space="preserve"> </t>
    </r>
    <r>
      <rPr>
        <sz val="13"/>
        <color rgb="FFFF6600"/>
        <rFont val="BIZ UDゴシック"/>
        <family val="3"/>
        <charset val="128"/>
      </rPr>
      <t>★</t>
    </r>
    <r>
      <rPr>
        <sz val="10.5"/>
        <color rgb="FFFF0000"/>
        <rFont val="BIZ UDゴシック"/>
        <family val="3"/>
        <charset val="128"/>
      </rPr>
      <t xml:space="preserve"> </t>
    </r>
    <r>
      <rPr>
        <b/>
        <sz val="10.5"/>
        <color rgb="FFFF0000"/>
        <rFont val="BIZ UDゴシック"/>
        <family val="3"/>
        <charset val="128"/>
      </rPr>
      <t>『代表者名』</t>
    </r>
    <r>
      <rPr>
        <b/>
        <sz val="10.5"/>
        <rFont val="BIZ UDゴシック"/>
        <family val="3"/>
        <charset val="128"/>
      </rPr>
      <t>と</t>
    </r>
    <r>
      <rPr>
        <b/>
        <sz val="10.5"/>
        <color rgb="FFFF0000"/>
        <rFont val="BIZ UDゴシック"/>
        <family val="3"/>
        <charset val="128"/>
      </rPr>
      <t>『連絡責任者名』</t>
    </r>
    <r>
      <rPr>
        <sz val="10.5"/>
        <rFont val="BIZ UDゴシック"/>
        <family val="3"/>
        <charset val="128"/>
      </rPr>
      <t>は、同じ場合もそれぞれ入力してください。ふりがなは自動入力されますが、うまく表示されない場合は</t>
    </r>
    <r>
      <rPr>
        <b/>
        <sz val="10.5"/>
        <color rgb="FFFF0000"/>
        <rFont val="BIZ UDゴシック"/>
        <family val="3"/>
        <charset val="128"/>
      </rPr>
      <t>ひらがなで入力</t>
    </r>
    <r>
      <rPr>
        <sz val="10.5"/>
        <rFont val="BIZ UDゴシック"/>
        <family val="3"/>
        <charset val="128"/>
      </rPr>
      <t>してください。</t>
    </r>
    <rPh sb="4" eb="7">
      <t>ダイヒョウシャ</t>
    </rPh>
    <rPh sb="7" eb="8">
      <t>メイ</t>
    </rPh>
    <rPh sb="11" eb="13">
      <t>レンラク</t>
    </rPh>
    <rPh sb="13" eb="16">
      <t>セキニンシャ</t>
    </rPh>
    <rPh sb="16" eb="17">
      <t>メイ</t>
    </rPh>
    <rPh sb="43" eb="45">
      <t>ジドウ</t>
    </rPh>
    <rPh sb="45" eb="47">
      <t>ニュウリョク</t>
    </rPh>
    <rPh sb="56" eb="58">
      <t>ヒョウジ</t>
    </rPh>
    <rPh sb="62" eb="64">
      <t>バアイ</t>
    </rPh>
    <rPh sb="70" eb="72">
      <t>ニュウリョク</t>
    </rPh>
    <phoneticPr fontId="1"/>
  </si>
  <si>
    <t>アレ</t>
    <phoneticPr fontId="1"/>
  </si>
  <si>
    <t>通常食</t>
    <rPh sb="0" eb="2">
      <t>ツウジョウ</t>
    </rPh>
    <rPh sb="2" eb="3">
      <t>ショク</t>
    </rPh>
    <phoneticPr fontId="1"/>
  </si>
  <si>
    <t>　　   　 とちぎ海浜自然の家施設利用料等精算予定表</t>
    <phoneticPr fontId="1"/>
  </si>
  <si>
    <t>合　計</t>
    <rPh sb="0" eb="1">
      <t>ゴウ</t>
    </rPh>
    <rPh sb="2" eb="3">
      <t>ケイ</t>
    </rPh>
    <phoneticPr fontId="1"/>
  </si>
  <si>
    <t>食品・活動物品発注依頼書１枚目の記載内容分も合計した金額 →</t>
    <rPh sb="0" eb="2">
      <t>ショクヒン</t>
    </rPh>
    <rPh sb="3" eb="5">
      <t>カツドウ</t>
    </rPh>
    <rPh sb="5" eb="7">
      <t>ブッピン</t>
    </rPh>
    <rPh sb="7" eb="9">
      <t>ハッチュウ</t>
    </rPh>
    <rPh sb="9" eb="12">
      <t>イライショ</t>
    </rPh>
    <rPh sb="13" eb="15">
      <t>マイメ</t>
    </rPh>
    <rPh sb="16" eb="18">
      <t>キサイ</t>
    </rPh>
    <rPh sb="18" eb="20">
      <t>ナイヨウ</t>
    </rPh>
    <rPh sb="20" eb="21">
      <t>ブン</t>
    </rPh>
    <rPh sb="22" eb="24">
      <t>ゴウケイ</t>
    </rPh>
    <rPh sb="26" eb="28">
      <t>キンガク</t>
    </rPh>
    <phoneticPr fontId="1"/>
  </si>
  <si>
    <r>
      <t>高校生等</t>
    </r>
    <r>
      <rPr>
        <sz val="10"/>
        <color theme="1"/>
        <rFont val="HGS創英角ｺﾞｼｯｸUB"/>
        <family val="3"/>
        <charset val="128"/>
      </rPr>
      <t>（～18才）</t>
    </r>
    <rPh sb="0" eb="3">
      <t>コウコウセイ</t>
    </rPh>
    <rPh sb="3" eb="4">
      <t>ナド</t>
    </rPh>
    <rPh sb="8" eb="9">
      <t>サイ</t>
    </rPh>
    <phoneticPr fontId="60"/>
  </si>
  <si>
    <r>
      <t>一　般</t>
    </r>
    <r>
      <rPr>
        <sz val="10"/>
        <color theme="1"/>
        <rFont val="HGS創英角ｺﾞｼｯｸUB"/>
        <family val="3"/>
        <charset val="128"/>
      </rPr>
      <t>（19才～）</t>
    </r>
    <rPh sb="0" eb="1">
      <t>イチ</t>
    </rPh>
    <rPh sb="2" eb="3">
      <t>ハン</t>
    </rPh>
    <rPh sb="6" eb="7">
      <t>サイ</t>
    </rPh>
    <phoneticPr fontId="60"/>
  </si>
  <si>
    <t xml:space="preserve">
</t>
    <phoneticPr fontId="1"/>
  </si>
  <si>
    <t>その他</t>
    <phoneticPr fontId="60"/>
  </si>
  <si>
    <t>実利用者</t>
    <rPh sb="0" eb="1">
      <t>ジツ</t>
    </rPh>
    <rPh sb="1" eb="4">
      <t>リヨウシャ</t>
    </rPh>
    <phoneticPr fontId="60"/>
  </si>
  <si>
    <t>その他</t>
    <phoneticPr fontId="60"/>
  </si>
  <si>
    <t>食事数</t>
    <rPh sb="0" eb="2">
      <t>ショクジ</t>
    </rPh>
    <rPh sb="2" eb="3">
      <t>スウ</t>
    </rPh>
    <phoneticPr fontId="60"/>
  </si>
  <si>
    <t>その他</t>
    <phoneticPr fontId="60"/>
  </si>
  <si>
    <t>女</t>
    <rPh sb="0" eb="1">
      <t>オンナ</t>
    </rPh>
    <phoneticPr fontId="60"/>
  </si>
  <si>
    <t>男</t>
    <rPh sb="0" eb="1">
      <t>オトコ</t>
    </rPh>
    <phoneticPr fontId="60"/>
  </si>
  <si>
    <t>六日目</t>
    <rPh sb="0" eb="3">
      <t>ムイカメ</t>
    </rPh>
    <phoneticPr fontId="60"/>
  </si>
  <si>
    <t>五日目</t>
    <rPh sb="0" eb="3">
      <t>イツカメ</t>
    </rPh>
    <phoneticPr fontId="60"/>
  </si>
  <si>
    <t>四日目</t>
    <rPh sb="0" eb="3">
      <t>ヨッカメ</t>
    </rPh>
    <phoneticPr fontId="60"/>
  </si>
  <si>
    <t>三日目</t>
    <rPh sb="0" eb="3">
      <t>ミッカメ</t>
    </rPh>
    <phoneticPr fontId="60"/>
  </si>
  <si>
    <t>二日目</t>
    <rPh sb="0" eb="3">
      <t>フツカメ</t>
    </rPh>
    <phoneticPr fontId="60"/>
  </si>
  <si>
    <t>一日目</t>
    <rPh sb="0" eb="2">
      <t>イチニチ</t>
    </rPh>
    <rPh sb="2" eb="3">
      <t>メ</t>
    </rPh>
    <phoneticPr fontId="60"/>
  </si>
  <si>
    <t>実利用</t>
    <rPh sb="0" eb="1">
      <t>ジツ</t>
    </rPh>
    <rPh sb="1" eb="3">
      <t>リヨウ</t>
    </rPh>
    <phoneticPr fontId="60"/>
  </si>
  <si>
    <t>６日目</t>
    <rPh sb="0" eb="2">
      <t>ムイカ</t>
    </rPh>
    <rPh sb="2" eb="3">
      <t>メ</t>
    </rPh>
    <phoneticPr fontId="60"/>
  </si>
  <si>
    <t>５日目</t>
    <rPh sb="0" eb="2">
      <t>イツカ</t>
    </rPh>
    <rPh sb="2" eb="3">
      <t>メ</t>
    </rPh>
    <phoneticPr fontId="60"/>
  </si>
  <si>
    <t>４日目</t>
    <phoneticPr fontId="60"/>
  </si>
  <si>
    <t>集計表</t>
    <rPh sb="0" eb="3">
      <t>シュウケイヒョウ</t>
    </rPh>
    <phoneticPr fontId="60"/>
  </si>
  <si>
    <t>使用数（１セット）</t>
    <rPh sb="0" eb="3">
      <t>シヨウスウ</t>
    </rPh>
    <phoneticPr fontId="60"/>
  </si>
  <si>
    <t>リネン</t>
    <phoneticPr fontId="60"/>
  </si>
  <si>
    <t>宿泊を伴う利用（１人１泊）</t>
    <rPh sb="0" eb="2">
      <t>シュクハク</t>
    </rPh>
    <rPh sb="3" eb="4">
      <t>トモナ</t>
    </rPh>
    <rPh sb="5" eb="7">
      <t>リヨウ</t>
    </rPh>
    <rPh sb="9" eb="10">
      <t>ニン</t>
    </rPh>
    <rPh sb="11" eb="12">
      <t>ハク</t>
    </rPh>
    <phoneticPr fontId="60"/>
  </si>
  <si>
    <t>光熱水費</t>
    <rPh sb="0" eb="4">
      <t>コウネツスイヒ</t>
    </rPh>
    <phoneticPr fontId="60"/>
  </si>
  <si>
    <t>その他の者</t>
    <rPh sb="2" eb="3">
      <t>タ</t>
    </rPh>
    <rPh sb="4" eb="5">
      <t>モノ</t>
    </rPh>
    <phoneticPr fontId="60"/>
  </si>
  <si>
    <t>高校生等</t>
    <rPh sb="0" eb="3">
      <t>コウコウセイ</t>
    </rPh>
    <rPh sb="3" eb="4">
      <t>トウ</t>
    </rPh>
    <phoneticPr fontId="60"/>
  </si>
  <si>
    <t>２時間
１人</t>
    <rPh sb="5" eb="6">
      <t>ニン</t>
    </rPh>
    <phoneticPr fontId="60"/>
  </si>
  <si>
    <t>中学生以下（３歳以上）</t>
    <rPh sb="0" eb="3">
      <t>チュウガクセイ</t>
    </rPh>
    <rPh sb="3" eb="5">
      <t>イカ</t>
    </rPh>
    <rPh sb="7" eb="8">
      <t>サイ</t>
    </rPh>
    <rPh sb="8" eb="10">
      <t>イジョウ</t>
    </rPh>
    <phoneticPr fontId="60"/>
  </si>
  <si>
    <t>プール</t>
    <phoneticPr fontId="60"/>
  </si>
  <si>
    <t>高校生等</t>
    <rPh sb="0" eb="4">
      <t>コウコウセイナド</t>
    </rPh>
    <phoneticPr fontId="60"/>
  </si>
  <si>
    <t>２歳以下</t>
    <rPh sb="1" eb="4">
      <t>サイイカ</t>
    </rPh>
    <phoneticPr fontId="60"/>
  </si>
  <si>
    <t>3歳以上就学前(内数)</t>
    <rPh sb="1" eb="2">
      <t>サイ</t>
    </rPh>
    <rPh sb="2" eb="4">
      <t>イジョウ</t>
    </rPh>
    <rPh sb="4" eb="7">
      <t>シュウガクマエ</t>
    </rPh>
    <rPh sb="8" eb="9">
      <t>ウチ</t>
    </rPh>
    <rPh sb="9" eb="10">
      <t>スウ</t>
    </rPh>
    <phoneticPr fontId="60"/>
  </si>
  <si>
    <t>1人1日</t>
    <rPh sb="1" eb="2">
      <t>ニン</t>
    </rPh>
    <rPh sb="3" eb="4">
      <t>ニチ</t>
    </rPh>
    <phoneticPr fontId="60"/>
  </si>
  <si>
    <t>小学生以下</t>
    <phoneticPr fontId="60"/>
  </si>
  <si>
    <t>宿泊を伴わない利用</t>
    <rPh sb="0" eb="2">
      <t>シュクハク</t>
    </rPh>
    <rPh sb="3" eb="4">
      <t>トモナ</t>
    </rPh>
    <rPh sb="7" eb="9">
      <t>リヨウ</t>
    </rPh>
    <phoneticPr fontId="60"/>
  </si>
  <si>
    <t>生活館及びロッジ
（テント）</t>
    <rPh sb="0" eb="2">
      <t>セイカツ</t>
    </rPh>
    <rPh sb="2" eb="3">
      <t>カン</t>
    </rPh>
    <rPh sb="3" eb="4">
      <t>オヨ</t>
    </rPh>
    <phoneticPr fontId="60"/>
  </si>
  <si>
    <t>その他の者</t>
    <phoneticPr fontId="60"/>
  </si>
  <si>
    <t>１　人　１　泊</t>
  </si>
  <si>
    <t>生活館及びロッジ（テント）</t>
    <phoneticPr fontId="60"/>
  </si>
  <si>
    <t>宿泊を伴う利用</t>
    <rPh sb="0" eb="2">
      <t>シュクハク</t>
    </rPh>
    <rPh sb="3" eb="4">
      <t>トモナ</t>
    </rPh>
    <rPh sb="5" eb="7">
      <t>リヨウ</t>
    </rPh>
    <phoneticPr fontId="60"/>
  </si>
  <si>
    <t>県外の利用</t>
    <phoneticPr fontId="60"/>
  </si>
  <si>
    <t>中学生以下（３歳以上）</t>
    <rPh sb="0" eb="3">
      <t>チュウガクセイ</t>
    </rPh>
    <rPh sb="3" eb="5">
      <t>イカ</t>
    </rPh>
    <rPh sb="7" eb="10">
      <t>サイイジョウ</t>
    </rPh>
    <phoneticPr fontId="60"/>
  </si>
  <si>
    <t>栃木県内の利用</t>
    <phoneticPr fontId="60"/>
  </si>
  <si>
    <t>利用数計</t>
    <rPh sb="0" eb="2">
      <t>リヨウ</t>
    </rPh>
    <rPh sb="2" eb="3">
      <t>スウ</t>
    </rPh>
    <rPh sb="3" eb="4">
      <t>ケイ</t>
    </rPh>
    <phoneticPr fontId="60"/>
  </si>
  <si>
    <t>6日目</t>
    <rPh sb="1" eb="2">
      <t>ニチ</t>
    </rPh>
    <rPh sb="2" eb="3">
      <t>メ</t>
    </rPh>
    <phoneticPr fontId="60"/>
  </si>
  <si>
    <t>5日目</t>
    <rPh sb="1" eb="2">
      <t>ニチ</t>
    </rPh>
    <rPh sb="2" eb="3">
      <t>メ</t>
    </rPh>
    <phoneticPr fontId="60"/>
  </si>
  <si>
    <t>4日目</t>
    <rPh sb="1" eb="2">
      <t>ニチ</t>
    </rPh>
    <rPh sb="2" eb="3">
      <t>メ</t>
    </rPh>
    <phoneticPr fontId="60"/>
  </si>
  <si>
    <t>3日目</t>
    <rPh sb="1" eb="2">
      <t>ニチ</t>
    </rPh>
    <rPh sb="2" eb="3">
      <t>メ</t>
    </rPh>
    <phoneticPr fontId="60"/>
  </si>
  <si>
    <t>2日目</t>
    <rPh sb="1" eb="2">
      <t>ニチ</t>
    </rPh>
    <rPh sb="2" eb="3">
      <t>メ</t>
    </rPh>
    <phoneticPr fontId="60"/>
  </si>
  <si>
    <t>1日目</t>
    <rPh sb="1" eb="2">
      <t>ニチ</t>
    </rPh>
    <rPh sb="2" eb="3">
      <t>メ</t>
    </rPh>
    <phoneticPr fontId="60"/>
  </si>
  <si>
    <t>使用料
の　額</t>
    <rPh sb="0" eb="3">
      <t>シヨウリョウ</t>
    </rPh>
    <rPh sb="6" eb="7">
      <t>ガク</t>
    </rPh>
    <phoneticPr fontId="60"/>
  </si>
  <si>
    <t>単位</t>
    <rPh sb="0" eb="2">
      <t>タンイ</t>
    </rPh>
    <phoneticPr fontId="60"/>
  </si>
  <si>
    <t>区　　　　　　分</t>
    <rPh sb="0" eb="1">
      <t>ク</t>
    </rPh>
    <rPh sb="7" eb="8">
      <t>ブン</t>
    </rPh>
    <phoneticPr fontId="60"/>
  </si>
  <si>
    <t>No.</t>
  </si>
  <si>
    <t>利 用 数 記 載 表</t>
    <phoneticPr fontId="60"/>
  </si>
  <si>
    <t>退所</t>
    <rPh sb="0" eb="2">
      <t>タイショ</t>
    </rPh>
    <phoneticPr fontId="60"/>
  </si>
  <si>
    <t>予定している
交 通 手 段</t>
    <rPh sb="0" eb="2">
      <t>ヨテイ</t>
    </rPh>
    <rPh sb="7" eb="8">
      <t>コウ</t>
    </rPh>
    <rPh sb="9" eb="10">
      <t>ツウ</t>
    </rPh>
    <rPh sb="11" eb="12">
      <t>テ</t>
    </rPh>
    <rPh sb="13" eb="14">
      <t>ダン</t>
    </rPh>
    <phoneticPr fontId="6"/>
  </si>
  <si>
    <t xml:space="preserve">バ ス  </t>
    <phoneticPr fontId="1"/>
  </si>
  <si>
    <t xml:space="preserve">自家用車  </t>
    <phoneticPr fontId="1"/>
  </si>
  <si>
    <t>例2</t>
    <rPh sb="0" eb="1">
      <t>レイ</t>
    </rPh>
    <phoneticPr fontId="60"/>
  </si>
  <si>
    <t>例1</t>
    <rPh sb="0" eb="1">
      <t>レイ</t>
    </rPh>
    <phoneticPr fontId="60"/>
  </si>
  <si>
    <t>○</t>
    <phoneticPr fontId="1"/>
  </si>
  <si>
    <t>栃　木　花　子</t>
    <rPh sb="0" eb="1">
      <t>トチ</t>
    </rPh>
    <rPh sb="2" eb="3">
      <t>キ</t>
    </rPh>
    <rPh sb="4" eb="5">
      <t>ハナ</t>
    </rPh>
    <rPh sb="6" eb="7">
      <t>コ</t>
    </rPh>
    <phoneticPr fontId="60"/>
  </si>
  <si>
    <t>食物アレルギー対応希望者</t>
    <rPh sb="0" eb="2">
      <t>ショクモツ</t>
    </rPh>
    <rPh sb="7" eb="9">
      <t>タイオウ</t>
    </rPh>
    <rPh sb="9" eb="11">
      <t>キボウ</t>
    </rPh>
    <rPh sb="11" eb="12">
      <t>シャ</t>
    </rPh>
    <phoneticPr fontId="1"/>
  </si>
  <si>
    <t>）　あり</t>
    <phoneticPr fontId="1"/>
  </si>
  <si>
    <t>）　なし</t>
    <phoneticPr fontId="1"/>
  </si>
  <si>
    <t>交 通 手 段</t>
    <phoneticPr fontId="1"/>
  </si>
  <si>
    <t>)</t>
    <phoneticPr fontId="1"/>
  </si>
  <si>
    <t>日　(</t>
    <phoneticPr fontId="1"/>
  </si>
  <si>
    <t>食</t>
    <rPh sb="0" eb="1">
      <t>ショク</t>
    </rPh>
    <phoneticPr fontId="1"/>
  </si>
  <si>
    <t>～</t>
    <phoneticPr fontId="1"/>
  </si>
  <si>
    <t>（</t>
    <phoneticPr fontId="1"/>
  </si>
  <si>
    <t>77-88</t>
    <phoneticPr fontId="1"/>
  </si>
  <si>
    <t>□/△ 9：45退所</t>
    <phoneticPr fontId="1"/>
  </si>
  <si>
    <t>・</t>
    <phoneticPr fontId="60"/>
  </si>
  <si>
    <t xml:space="preserve">バ　ス ： </t>
    <phoneticPr fontId="1"/>
  </si>
  <si>
    <t xml:space="preserve">自家用車： </t>
    <rPh sb="0" eb="4">
      <t>ジカヨウシャ</t>
    </rPh>
    <phoneticPr fontId="1"/>
  </si>
  <si>
    <t>ナンバー・日時</t>
    <rPh sb="5" eb="7">
      <t>ニチジ</t>
    </rPh>
    <phoneticPr fontId="60"/>
  </si>
  <si>
    <r>
      <t xml:space="preserve">※ 出入りする自家用車の
　 </t>
    </r>
    <r>
      <rPr>
        <sz val="8"/>
        <color rgb="FFFF0000"/>
        <rFont val="HGS創英角ｺﾞｼｯｸUB"/>
        <family val="3"/>
        <charset val="128"/>
      </rPr>
      <t>ナンバー４桁</t>
    </r>
    <r>
      <rPr>
        <sz val="8"/>
        <rFont val="HGS創英角ｺﾞｼｯｸUB"/>
        <family val="3"/>
        <charset val="128"/>
      </rPr>
      <t>と</t>
    </r>
    <r>
      <rPr>
        <sz val="8"/>
        <color rgb="FFFF0000"/>
        <rFont val="HGS創英角ｺﾞｼｯｸUB"/>
        <family val="3"/>
        <charset val="128"/>
      </rPr>
      <t>日時</t>
    </r>
    <r>
      <rPr>
        <sz val="8"/>
        <rFont val="HGS創英角ｺﾞｼｯｸUB"/>
        <family val="3"/>
        <charset val="128"/>
      </rPr>
      <t xml:space="preserve">を
　 </t>
    </r>
    <r>
      <rPr>
        <sz val="8"/>
        <color theme="1"/>
        <rFont val="HGS創英角ｺﾞｼｯｸUB"/>
        <family val="3"/>
        <charset val="128"/>
      </rPr>
      <t>記入。同乗の際は</t>
    </r>
    <r>
      <rPr>
        <sz val="8"/>
        <color rgb="FFFF0000"/>
        <rFont val="HGS創英角ｺﾞｼｯｸUB"/>
        <family val="3"/>
        <charset val="128"/>
      </rPr>
      <t>運転
    手の欄のみ</t>
    </r>
    <r>
      <rPr>
        <sz val="8"/>
        <color theme="1"/>
        <rFont val="HGS創英角ｺﾞｼｯｸUB"/>
        <family val="3"/>
        <charset val="128"/>
      </rPr>
      <t>に記入。</t>
    </r>
    <rPh sb="2" eb="4">
      <t>デイ</t>
    </rPh>
    <rPh sb="7" eb="11">
      <t>ジカヨウシャ</t>
    </rPh>
    <rPh sb="20" eb="21">
      <t>ケタ</t>
    </rPh>
    <rPh sb="22" eb="24">
      <t>ニチジ</t>
    </rPh>
    <rPh sb="29" eb="30">
      <t>ハイ</t>
    </rPh>
    <rPh sb="31" eb="33">
      <t>ドウジョウ</t>
    </rPh>
    <rPh sb="34" eb="35">
      <t>サイ</t>
    </rPh>
    <rPh sb="36" eb="38">
      <t>ウンテン</t>
    </rPh>
    <rPh sb="43" eb="44">
      <t>テ</t>
    </rPh>
    <rPh sb="45" eb="46">
      <t>ラン</t>
    </rPh>
    <rPh sb="49" eb="51">
      <t>キニュウ</t>
    </rPh>
    <phoneticPr fontId="60"/>
  </si>
  <si>
    <t>　※ 対応希望の際は、食物アレルギー調査票
 　  【ＨＰにて別途ダウンロード】を２週間
　　 前までに提出。</t>
    <rPh sb="3" eb="5">
      <t>タイオウ</t>
    </rPh>
    <rPh sb="5" eb="7">
      <t>キボウ</t>
    </rPh>
    <rPh sb="8" eb="9">
      <t>サイ</t>
    </rPh>
    <phoneticPr fontId="60"/>
  </si>
  <si>
    <t xml:space="preserve"> ※ 出入りする自家用車の
 　 ナンバー４桁と日時を
 　 記入。同乗の際は運転
     手の欄のみに記入。</t>
    <rPh sb="3" eb="5">
      <t>デイ</t>
    </rPh>
    <rPh sb="8" eb="12">
      <t>ジカヨウシャ</t>
    </rPh>
    <rPh sb="22" eb="23">
      <t>ケタ</t>
    </rPh>
    <rPh sb="24" eb="26">
      <t>ニチジ</t>
    </rPh>
    <rPh sb="32" eb="33">
      <t>ハイ</t>
    </rPh>
    <rPh sb="34" eb="36">
      <t>ドウジョウ</t>
    </rPh>
    <rPh sb="37" eb="38">
      <t>サイ</t>
    </rPh>
    <rPh sb="39" eb="41">
      <t>ウンテン</t>
    </rPh>
    <rPh sb="47" eb="48">
      <t>テ</t>
    </rPh>
    <rPh sb="49" eb="50">
      <t>ラン</t>
    </rPh>
    <rPh sb="53" eb="55">
      <t>キニュウ</t>
    </rPh>
    <phoneticPr fontId="60"/>
  </si>
  <si>
    <t xml:space="preserve"> ※ アレルギー対応食の
 　 希望者は本人欄に必
 　 ず記入。
 ※ 施設に伝えておきた
 　 いこと等あれば記入。</t>
    <rPh sb="8" eb="10">
      <t>タイオウ</t>
    </rPh>
    <rPh sb="10" eb="11">
      <t>ショク</t>
    </rPh>
    <rPh sb="16" eb="18">
      <t>キボウ</t>
    </rPh>
    <rPh sb="18" eb="19">
      <t>シャ</t>
    </rPh>
    <rPh sb="20" eb="22">
      <t>ホンニン</t>
    </rPh>
    <rPh sb="22" eb="23">
      <t>ラン</t>
    </rPh>
    <rPh sb="24" eb="25">
      <t>カナラ</t>
    </rPh>
    <rPh sb="30" eb="32">
      <t>キニュウ</t>
    </rPh>
    <rPh sb="37" eb="39">
      <t>シセツ</t>
    </rPh>
    <rPh sb="40" eb="41">
      <t>ツタ</t>
    </rPh>
    <rPh sb="53" eb="54">
      <t>トウ</t>
    </rPh>
    <rPh sb="57" eb="59">
      <t>キニュウ</t>
    </rPh>
    <phoneticPr fontId="60"/>
  </si>
  <si>
    <t>（</t>
    <phoneticPr fontId="1"/>
  </si>
  <si>
    <t>あり</t>
    <phoneticPr fontId="1"/>
  </si>
  <si>
    <t>なし</t>
    <phoneticPr fontId="1"/>
  </si>
  <si>
    <t xml:space="preserve">　　　月　 　 日 　　 ：　 </t>
    <phoneticPr fontId="1"/>
  </si>
  <si>
    <t xml:space="preserve">　　　月　 　 日 　　 ：　 </t>
    <phoneticPr fontId="1"/>
  </si>
  <si>
    <t xml:space="preserve">　　　月　 　 日 　　 ：　 </t>
    <phoneticPr fontId="1"/>
  </si>
  <si>
    <t>　※野外調理等を行う場合には、該当する項目に◯をつけてください。
 　（☆の欄は職員が記入します。）</t>
    <phoneticPr fontId="1"/>
  </si>
  <si>
    <t>納 入 日 時</t>
    <rPh sb="0" eb="1">
      <t>オサメ</t>
    </rPh>
    <rPh sb="2" eb="3">
      <t>イ</t>
    </rPh>
    <rPh sb="4" eb="5">
      <t>ヒ</t>
    </rPh>
    <rPh sb="6" eb="7">
      <t>トキ</t>
    </rPh>
    <phoneticPr fontId="1"/>
  </si>
  <si>
    <t>野外調理の
実施予定</t>
    <rPh sb="0" eb="2">
      <t>ヤガイ</t>
    </rPh>
    <rPh sb="2" eb="4">
      <t>チョウリ</t>
    </rPh>
    <rPh sb="6" eb="7">
      <t>ミノル</t>
    </rPh>
    <rPh sb="7" eb="8">
      <t>シ</t>
    </rPh>
    <rPh sb="8" eb="10">
      <t>ヨテイ</t>
    </rPh>
    <phoneticPr fontId="60"/>
  </si>
  <si>
    <t>● 共通データ</t>
    <rPh sb="2" eb="4">
      <t>キョウツウ</t>
    </rPh>
    <phoneticPr fontId="1"/>
  </si>
  <si>
    <t>前年度</t>
    <rPh sb="0" eb="3">
      <t>ゼンネンド</t>
    </rPh>
    <phoneticPr fontId="1"/>
  </si>
  <si>
    <t>今年度</t>
    <rPh sb="0" eb="3">
      <t>コンネンド</t>
    </rPh>
    <phoneticPr fontId="1"/>
  </si>
  <si>
    <t>書類提出期限：</t>
    <rPh sb="0" eb="2">
      <t>ショルイ</t>
    </rPh>
    <rPh sb="2" eb="4">
      <t>テイシュツ</t>
    </rPh>
    <rPh sb="4" eb="6">
      <t>キゲン</t>
    </rPh>
    <phoneticPr fontId="1"/>
  </si>
  <si>
    <t>小 学 生</t>
    <rPh sb="0" eb="1">
      <t>ショウ</t>
    </rPh>
    <rPh sb="2" eb="3">
      <t>ガク</t>
    </rPh>
    <rPh sb="4" eb="5">
      <t>セイ</t>
    </rPh>
    <phoneticPr fontId="60"/>
  </si>
  <si>
    <t>中 学 生</t>
    <rPh sb="0" eb="1">
      <t>ナカ</t>
    </rPh>
    <rPh sb="2" eb="3">
      <t>ガク</t>
    </rPh>
    <rPh sb="4" eb="5">
      <t>セイ</t>
    </rPh>
    <phoneticPr fontId="60"/>
  </si>
  <si>
    <r>
      <t xml:space="preserve"> 利用料金の合計が</t>
    </r>
    <r>
      <rPr>
        <sz val="12"/>
        <color rgb="FFFF0000"/>
        <rFont val="HGS創英角ｺﾞｼｯｸUB"/>
        <family val="3"/>
        <charset val="128"/>
      </rPr>
      <t>10万円未満</t>
    </r>
    <r>
      <rPr>
        <sz val="12"/>
        <color theme="1"/>
        <rFont val="HGS創英角ｺﾞｼｯｸUB"/>
        <family val="3"/>
        <charset val="128"/>
      </rPr>
      <t>の場合、</t>
    </r>
    <r>
      <rPr>
        <sz val="12"/>
        <color rgb="FFFF0000"/>
        <rFont val="HGS創英角ｺﾞｼｯｸUB"/>
        <family val="3"/>
        <charset val="128"/>
      </rPr>
      <t>現金</t>
    </r>
    <r>
      <rPr>
        <sz val="12"/>
        <color theme="1"/>
        <rFont val="HGS創英角ｺﾞｼｯｸUB"/>
        <family val="3"/>
        <charset val="128"/>
      </rPr>
      <t>でお支払いをお願いします。</t>
    </r>
    <rPh sb="11" eb="12">
      <t>マン</t>
    </rPh>
    <phoneticPr fontId="1"/>
  </si>
  <si>
    <r>
      <t xml:space="preserve"> シーツ(リネン)は、１つのベッドまたは布団につき、１セット（シーツ２枚、枕カバー１枚）
 必要です。小さなお子様が</t>
    </r>
    <r>
      <rPr>
        <sz val="12"/>
        <color rgb="FFFF0000"/>
        <rFont val="HGS創英角ｺﾞｼｯｸUB"/>
        <family val="3"/>
        <charset val="128"/>
      </rPr>
      <t>添い寝をする場合など</t>
    </r>
    <r>
      <rPr>
        <sz val="12"/>
        <rFont val="HGS創英角ｺﾞｼｯｸUB"/>
        <family val="3"/>
        <charset val="128"/>
      </rPr>
      <t>は、</t>
    </r>
    <r>
      <rPr>
        <sz val="12"/>
        <color rgb="FFFF0000"/>
        <rFont val="HGS創英角ｺﾞｼｯｸUB"/>
        <family val="3"/>
        <charset val="128"/>
      </rPr>
      <t>数に含めません</t>
    </r>
    <r>
      <rPr>
        <sz val="12"/>
        <color theme="1"/>
        <rFont val="HGS創英角ｺﾞｼｯｸUB"/>
        <family val="3"/>
        <charset val="128"/>
      </rPr>
      <t>。</t>
    </r>
    <phoneticPr fontId="1"/>
  </si>
  <si>
    <r>
      <rPr>
        <b/>
        <sz val="18"/>
        <color rgb="FFFF0000"/>
        <rFont val="HGP創英角ｺﾞｼｯｸUB"/>
        <family val="3"/>
        <charset val="128"/>
      </rPr>
      <t>食</t>
    </r>
    <r>
      <rPr>
        <b/>
        <sz val="12"/>
        <color rgb="FFFF0000"/>
        <rFont val="HGP創英角ｺﾞｼｯｸUB"/>
        <family val="3"/>
        <charset val="128"/>
      </rPr>
      <t>　</t>
    </r>
    <r>
      <rPr>
        <b/>
        <sz val="11"/>
        <color rgb="FF000000"/>
        <rFont val="HG丸ｺﾞｼｯｸM-PRO"/>
        <family val="3"/>
        <charset val="128"/>
      </rPr>
      <t>から</t>
    </r>
    <rPh sb="0" eb="1">
      <t>ショク</t>
    </rPh>
    <phoneticPr fontId="1"/>
  </si>
  <si>
    <r>
      <rPr>
        <b/>
        <sz val="13"/>
        <color rgb="FFFF6600"/>
        <rFont val="BIZ UDゴシック"/>
        <family val="3"/>
        <charset val="128"/>
      </rPr>
      <t xml:space="preserve"> ★</t>
    </r>
    <r>
      <rPr>
        <b/>
        <sz val="10.5"/>
        <color rgb="FF000000"/>
        <rFont val="BIZ UDゴシック"/>
        <family val="3"/>
        <charset val="128"/>
      </rPr>
      <t xml:space="preserve"> </t>
    </r>
    <r>
      <rPr>
        <b/>
        <sz val="10.5"/>
        <rFont val="BIZ UDゴシック"/>
        <family val="3"/>
        <charset val="128"/>
      </rPr>
      <t>領収書を分ける必要がある場合は</t>
    </r>
    <r>
      <rPr>
        <b/>
        <sz val="10.5"/>
        <color rgb="FF000000"/>
        <rFont val="BIZ UDゴシック"/>
        <family val="3"/>
        <charset val="128"/>
      </rPr>
      <t>、</t>
    </r>
    <r>
      <rPr>
        <b/>
        <sz val="10.5"/>
        <color rgb="FFFF0000"/>
        <rFont val="BIZ UDゴシック"/>
        <family val="3"/>
        <charset val="128"/>
      </rPr>
      <t>領収書ごとに入力</t>
    </r>
    <r>
      <rPr>
        <b/>
        <sz val="10.5"/>
        <rFont val="BIZ UDゴシック"/>
        <family val="3"/>
        <charset val="128"/>
      </rPr>
      <t>してください</t>
    </r>
    <r>
      <rPr>
        <b/>
        <sz val="10.5"/>
        <color rgb="FF000000"/>
        <rFont val="BIZ UDゴシック"/>
        <family val="3"/>
        <charset val="128"/>
      </rPr>
      <t xml:space="preserve">。
</t>
    </r>
    <r>
      <rPr>
        <b/>
        <sz val="13"/>
        <color rgb="FF000000"/>
        <rFont val="BIZ UDゴシック"/>
        <family val="3"/>
        <charset val="128"/>
      </rPr>
      <t xml:space="preserve"> </t>
    </r>
    <r>
      <rPr>
        <b/>
        <sz val="13"/>
        <color rgb="FFFF6600"/>
        <rFont val="BIZ UDゴシック"/>
        <family val="3"/>
        <charset val="128"/>
      </rPr>
      <t>★</t>
    </r>
    <r>
      <rPr>
        <b/>
        <sz val="10.5"/>
        <color rgb="FF000000"/>
        <rFont val="BIZ UDゴシック"/>
        <family val="3"/>
        <charset val="128"/>
      </rPr>
      <t xml:space="preserve"> 領収書の宛名が団体名と同じでよい場合は、下の表１段目の（　　）に○を入力し、支払方法を選択してください。</t>
    </r>
    <rPh sb="3" eb="6">
      <t>りょうしゅうしょ</t>
    </rPh>
    <rPh sb="7" eb="8">
      <t>わ</t>
    </rPh>
    <rPh sb="10" eb="12">
      <t>ひつよう</t>
    </rPh>
    <rPh sb="15" eb="17">
      <t>ばあい</t>
    </rPh>
    <rPh sb="76" eb="78">
      <t>しはら</t>
    </rPh>
    <rPh sb="78" eb="80">
      <t>ほうほう</t>
    </rPh>
    <rPh sb="81" eb="83">
      <t>せんたく</t>
    </rPh>
    <phoneticPr fontId="1" type="Hiragana"/>
  </si>
  <si>
    <t>　[食事精算関係記入欄]</t>
    <rPh sb="2" eb="4">
      <t>ショクジ</t>
    </rPh>
    <phoneticPr fontId="1"/>
  </si>
  <si>
    <t>野外調理時の食器</t>
    <rPh sb="0" eb="2">
      <t>やがい</t>
    </rPh>
    <rPh sb="2" eb="5">
      <t>ちょうりじ</t>
    </rPh>
    <rPh sb="6" eb="8">
      <t>しょっき</t>
    </rPh>
    <phoneticPr fontId="1" type="Hiragana"/>
  </si>
  <si>
    <r>
      <t xml:space="preserve"> </t>
    </r>
    <r>
      <rPr>
        <sz val="13"/>
        <color rgb="FFFF6600"/>
        <rFont val="BIZ UDゴシック"/>
        <family val="3"/>
        <charset val="128"/>
      </rPr>
      <t>★</t>
    </r>
    <r>
      <rPr>
        <sz val="10.5"/>
        <rFont val="BIZ UDゴシック"/>
        <family val="3"/>
        <charset val="128"/>
      </rPr>
      <t xml:space="preserve"> </t>
    </r>
    <r>
      <rPr>
        <b/>
        <sz val="10.5"/>
        <color rgb="FFFF0000"/>
        <rFont val="BIZ UDゴシック"/>
        <family val="3"/>
        <charset val="128"/>
      </rPr>
      <t>『野外調理の実施予定』</t>
    </r>
    <r>
      <rPr>
        <sz val="10.5"/>
        <rFont val="BIZ UDゴシック"/>
        <family val="3"/>
        <charset val="128"/>
      </rPr>
      <t>は、上の</t>
    </r>
    <r>
      <rPr>
        <b/>
        <sz val="10.5"/>
        <color rgb="FFFF0000"/>
        <rFont val="BIZ UDゴシック"/>
        <family val="3"/>
        <charset val="128"/>
      </rPr>
      <t>『食事予定表』</t>
    </r>
    <r>
      <rPr>
        <sz val="10.5"/>
        <rFont val="BIZ UDゴシック"/>
        <family val="3"/>
        <charset val="128"/>
      </rPr>
      <t>の入力内容により自動的に表示されます。</t>
    </r>
    <r>
      <rPr>
        <sz val="12"/>
        <color rgb="FFFF0000"/>
        <rFont val="HGP創英角ﾎﾟｯﾌﾟ体"/>
        <family val="3"/>
        <charset val="128"/>
      </rPr>
      <t/>
    </r>
    <rPh sb="4" eb="6">
      <t>ヤガイ</t>
    </rPh>
    <rPh sb="6" eb="8">
      <t>チョウリ</t>
    </rPh>
    <rPh sb="9" eb="11">
      <t>ジッシ</t>
    </rPh>
    <rPh sb="11" eb="13">
      <t>ヨテイ</t>
    </rPh>
    <rPh sb="16" eb="17">
      <t>ウエ</t>
    </rPh>
    <rPh sb="19" eb="21">
      <t>ショクジ</t>
    </rPh>
    <rPh sb="21" eb="23">
      <t>ヨテイ</t>
    </rPh>
    <rPh sb="23" eb="24">
      <t>ヒョウ</t>
    </rPh>
    <rPh sb="26" eb="28">
      <t>ニュウリョク</t>
    </rPh>
    <rPh sb="28" eb="30">
      <t>ナイヨウ</t>
    </rPh>
    <rPh sb="33" eb="36">
      <t>ジドウテキ</t>
    </rPh>
    <rPh sb="37" eb="39">
      <t>ヒョウジ</t>
    </rPh>
    <phoneticPr fontId="1"/>
  </si>
  <si>
    <t>　[食材・活動物品精算関係記入欄]</t>
    <rPh sb="2" eb="4">
      <t>ショクザイ</t>
    </rPh>
    <rPh sb="5" eb="7">
      <t>カツドウ</t>
    </rPh>
    <rPh sb="7" eb="9">
      <t>ブッピン</t>
    </rPh>
    <rPh sb="9" eb="11">
      <t>セイサン</t>
    </rPh>
    <phoneticPr fontId="1"/>
  </si>
  <si>
    <r>
      <rPr>
        <b/>
        <sz val="18"/>
        <rFont val="HGP創英角ﾎﾟｯﾌﾟ体"/>
        <family val="3"/>
        <charset val="128"/>
      </rPr>
      <t>①</t>
    </r>
    <r>
      <rPr>
        <sz val="18"/>
        <rFont val="HGP創英角ﾎﾟｯﾌﾟ体"/>
        <family val="3"/>
        <charset val="128"/>
      </rPr>
      <t xml:space="preserve"> 利用許可申請書</t>
    </r>
    <rPh sb="2" eb="4">
      <t>リヨウ</t>
    </rPh>
    <rPh sb="4" eb="6">
      <t>キョカ</t>
    </rPh>
    <rPh sb="6" eb="9">
      <t>シンセイショ</t>
    </rPh>
    <phoneticPr fontId="1"/>
  </si>
  <si>
    <r>
      <rPr>
        <b/>
        <sz val="18"/>
        <rFont val="HGP創英角ﾎﾟｯﾌﾟ体"/>
        <family val="3"/>
        <charset val="128"/>
      </rPr>
      <t>②</t>
    </r>
    <r>
      <rPr>
        <sz val="18"/>
        <rFont val="HGP創英角ﾎﾟｯﾌﾟ体"/>
        <family val="3"/>
        <charset val="128"/>
      </rPr>
      <t xml:space="preserve"> 施設利用料等精算予定表</t>
    </r>
    <rPh sb="2" eb="4">
      <t>シセツ</t>
    </rPh>
    <rPh sb="4" eb="7">
      <t>リヨウリョウ</t>
    </rPh>
    <rPh sb="7" eb="8">
      <t>トウ</t>
    </rPh>
    <rPh sb="8" eb="10">
      <t>セイサン</t>
    </rPh>
    <rPh sb="10" eb="13">
      <t>ヨテイヒョウ</t>
    </rPh>
    <phoneticPr fontId="1"/>
  </si>
  <si>
    <r>
      <rPr>
        <b/>
        <sz val="18"/>
        <rFont val="HGP創英角ﾎﾟｯﾌﾟ体"/>
        <family val="3"/>
        <charset val="128"/>
      </rPr>
      <t>④</t>
    </r>
    <r>
      <rPr>
        <sz val="18"/>
        <rFont val="HGP創英角ﾎﾟｯﾌﾟ体"/>
        <family val="3"/>
        <charset val="128"/>
      </rPr>
      <t xml:space="preserve"> 食材・活動物品発注依頼書</t>
    </r>
    <r>
      <rPr>
        <sz val="14"/>
        <color rgb="FFFF0000"/>
        <rFont val="HGP創英角ﾎﾟｯﾌﾟ体"/>
        <family val="3"/>
        <charset val="128"/>
      </rPr>
      <t/>
    </r>
    <rPh sb="2" eb="4">
      <t>ショクザイ</t>
    </rPh>
    <rPh sb="5" eb="7">
      <t>カツドウ</t>
    </rPh>
    <rPh sb="7" eb="9">
      <t>ブッピン</t>
    </rPh>
    <rPh sb="9" eb="11">
      <t>ハッチュウ</t>
    </rPh>
    <rPh sb="11" eb="14">
      <t>イライショ</t>
    </rPh>
    <phoneticPr fontId="1"/>
  </si>
  <si>
    <r>
      <rPr>
        <b/>
        <sz val="18"/>
        <rFont val="HGP創英角ﾎﾟｯﾌﾟ体"/>
        <family val="3"/>
        <charset val="128"/>
      </rPr>
      <t>③</t>
    </r>
    <r>
      <rPr>
        <sz val="18"/>
        <rFont val="HGP創英角ﾎﾟｯﾌﾟ体"/>
        <family val="3"/>
        <charset val="128"/>
      </rPr>
      <t xml:space="preserve"> 食事予定表</t>
    </r>
    <rPh sb="2" eb="4">
      <t>ショクジ</t>
    </rPh>
    <rPh sb="4" eb="7">
      <t>ヨテイヒョウ</t>
    </rPh>
    <phoneticPr fontId="1"/>
  </si>
  <si>
    <r>
      <t xml:space="preserve"> </t>
    </r>
    <r>
      <rPr>
        <sz val="12"/>
        <color rgb="FFFF0000"/>
        <rFont val="HGS創英角ｺﾞｼｯｸUB"/>
        <family val="3"/>
        <charset val="128"/>
      </rPr>
      <t>食数の増減</t>
    </r>
    <r>
      <rPr>
        <sz val="12"/>
        <color theme="1"/>
        <rFont val="HGS創英角ｺﾞｼｯｸUB"/>
        <family val="3"/>
        <charset val="128"/>
      </rPr>
      <t>があった場合は、</t>
    </r>
    <r>
      <rPr>
        <sz val="12"/>
        <color rgb="FFFF0000"/>
        <rFont val="HGS創英角ｺﾞｼｯｸUB"/>
        <family val="3"/>
        <charset val="128"/>
      </rPr>
      <t>速やかにご連絡</t>
    </r>
    <r>
      <rPr>
        <sz val="12"/>
        <color theme="1"/>
        <rFont val="HGS創英角ｺﾞｼｯｸUB"/>
        <family val="3"/>
        <charset val="128"/>
      </rPr>
      <t>ください。
 なお、</t>
    </r>
    <r>
      <rPr>
        <sz val="12"/>
        <color rgb="FFFF0000"/>
        <rFont val="HGS創英角ｺﾞｼｯｸUB"/>
        <family val="3"/>
        <charset val="128"/>
      </rPr>
      <t>直近の食数減</t>
    </r>
    <r>
      <rPr>
        <sz val="12"/>
        <color theme="1"/>
        <rFont val="HGS創英角ｺﾞｼｯｸUB"/>
        <family val="3"/>
        <charset val="128"/>
      </rPr>
      <t>は、減数前の料金をいただく場合があります。</t>
    </r>
    <rPh sb="31" eb="33">
      <t>チョッキン</t>
    </rPh>
    <phoneticPr fontId="1"/>
  </si>
  <si>
    <r>
      <t xml:space="preserve"> </t>
    </r>
    <r>
      <rPr>
        <sz val="13"/>
        <color rgb="FFFF6600"/>
        <rFont val="BIZ UDゴシック"/>
        <family val="3"/>
        <charset val="128"/>
      </rPr>
      <t>★</t>
    </r>
    <r>
      <rPr>
        <sz val="10.5"/>
        <rFont val="BIZ UDゴシック"/>
        <family val="3"/>
        <charset val="128"/>
      </rPr>
      <t xml:space="preserve"> これ以降の入力欄は、</t>
    </r>
    <r>
      <rPr>
        <b/>
        <sz val="10.5"/>
        <color rgb="FFFF0000"/>
        <rFont val="BIZ UDゴシック"/>
        <family val="3"/>
        <charset val="128"/>
      </rPr>
      <t>２活動以上で物品等を発注される方のみ任意</t>
    </r>
    <r>
      <rPr>
        <sz val="10.5"/>
        <rFont val="BIZ UDゴシック"/>
        <family val="3"/>
        <charset val="128"/>
      </rPr>
      <t>でのご入力になるため、</t>
    </r>
    <r>
      <rPr>
        <b/>
        <sz val="10.5"/>
        <color rgb="FFFF0000"/>
        <rFont val="BIZ UDゴシック"/>
        <family val="3"/>
        <charset val="128"/>
      </rPr>
      <t>はじめから左側に『○』</t>
    </r>
    <r>
      <rPr>
        <sz val="10.5"/>
        <rFont val="BIZ UDゴシック"/>
        <family val="3"/>
        <charset val="128"/>
      </rPr>
      <t xml:space="preserve">が表示されています。
 </t>
    </r>
    <r>
      <rPr>
        <sz val="10"/>
        <rFont val="BIZ UDゴシック"/>
        <family val="3"/>
        <charset val="128"/>
      </rPr>
      <t>　</t>
    </r>
    <r>
      <rPr>
        <sz val="6"/>
        <rFont val="BIZ UDゴシック"/>
        <family val="3"/>
        <charset val="128"/>
      </rPr>
      <t xml:space="preserve"> </t>
    </r>
    <r>
      <rPr>
        <sz val="10.5"/>
        <rFont val="BIZ UDゴシック"/>
        <family val="3"/>
        <charset val="128"/>
      </rPr>
      <t xml:space="preserve"> 入力内容に</t>
    </r>
    <r>
      <rPr>
        <b/>
        <sz val="10.5"/>
        <color rgb="FFFF0000"/>
        <rFont val="BIZ UDゴシック"/>
        <family val="3"/>
        <charset val="128"/>
      </rPr>
      <t>不備がある状態では『×』</t>
    </r>
    <r>
      <rPr>
        <sz val="10.5"/>
        <rFont val="BIZ UDゴシック"/>
        <family val="3"/>
        <charset val="128"/>
      </rPr>
      <t>が表示されますので、ご入力の際には、最後に表示が『○』になっているかご確認ください。</t>
    </r>
    <r>
      <rPr>
        <sz val="12"/>
        <color rgb="FFFF0000"/>
        <rFont val="HGP創英角ﾎﾟｯﾌﾟ体"/>
        <family val="3"/>
        <charset val="128"/>
      </rPr>
      <t/>
    </r>
    <rPh sb="5" eb="7">
      <t>イコウ</t>
    </rPh>
    <rPh sb="8" eb="11">
      <t>ニュウリョクラン</t>
    </rPh>
    <rPh sb="14" eb="16">
      <t>カツドウ</t>
    </rPh>
    <rPh sb="16" eb="18">
      <t>イジョウ</t>
    </rPh>
    <rPh sb="19" eb="21">
      <t>ブッピン</t>
    </rPh>
    <rPh sb="21" eb="22">
      <t>トウ</t>
    </rPh>
    <rPh sb="23" eb="25">
      <t>ハッチュウ</t>
    </rPh>
    <rPh sb="28" eb="29">
      <t>カタ</t>
    </rPh>
    <rPh sb="31" eb="33">
      <t>ニンイ</t>
    </rPh>
    <rPh sb="36" eb="38">
      <t>ニュウリョク</t>
    </rPh>
    <rPh sb="49" eb="51">
      <t>ヒダリガワ</t>
    </rPh>
    <rPh sb="56" eb="58">
      <t>ヒョウジ</t>
    </rPh>
    <rPh sb="70" eb="72">
      <t>ニュウリョク</t>
    </rPh>
    <rPh sb="72" eb="74">
      <t>ナイヨウ</t>
    </rPh>
    <rPh sb="75" eb="77">
      <t>フビ</t>
    </rPh>
    <rPh sb="80" eb="82">
      <t>ジョウタイ</t>
    </rPh>
    <rPh sb="88" eb="90">
      <t>ヒョウジ</t>
    </rPh>
    <rPh sb="98" eb="100">
      <t>ニュウリョク</t>
    </rPh>
    <rPh sb="101" eb="102">
      <t>サイ</t>
    </rPh>
    <rPh sb="105" eb="107">
      <t>サイゴ</t>
    </rPh>
    <rPh sb="108" eb="110">
      <t>ヒョウジ</t>
    </rPh>
    <rPh sb="122" eb="124">
      <t>カクニン</t>
    </rPh>
    <phoneticPr fontId="1"/>
  </si>
  <si>
    <r>
      <t xml:space="preserve">
</t>
    </r>
    <r>
      <rPr>
        <sz val="10.5"/>
        <rFont val="HGP創英角ｺﾞｼｯｸUB"/>
        <family val="3"/>
        <charset val="128"/>
      </rPr>
      <t>区分</t>
    </r>
    <r>
      <rPr>
        <sz val="9"/>
        <rFont val="HGP創英角ｺﾞｼｯｸUB"/>
        <family val="3"/>
        <charset val="128"/>
      </rPr>
      <t xml:space="preserve">
</t>
    </r>
    <r>
      <rPr>
        <sz val="8"/>
        <color rgb="FFFF0000"/>
        <rFont val="HGP創英角ｺﾞｼｯｸUB"/>
        <family val="3"/>
        <charset val="128"/>
      </rPr>
      <t>『年齢』入力後
選　択</t>
    </r>
    <rPh sb="1" eb="3">
      <t>クブン</t>
    </rPh>
    <rPh sb="6" eb="8">
      <t>ネンレイ</t>
    </rPh>
    <rPh sb="9" eb="11">
      <t>ニュウリョク</t>
    </rPh>
    <rPh sb="11" eb="12">
      <t>ゴ</t>
    </rPh>
    <rPh sb="13" eb="14">
      <t>セン</t>
    </rPh>
    <rPh sb="15" eb="16">
      <t>タク</t>
    </rPh>
    <phoneticPr fontId="60"/>
  </si>
  <si>
    <t>バス・カメラマン等</t>
    <rPh sb="8" eb="9">
      <t>トウ</t>
    </rPh>
    <phoneticPr fontId="1"/>
  </si>
  <si>
    <r>
      <t xml:space="preserve"> シーツ(リネン)は、</t>
    </r>
    <r>
      <rPr>
        <sz val="12"/>
        <color rgb="FFFF0000"/>
        <rFont val="HGS創英角ｺﾞｼｯｸUB"/>
        <family val="3"/>
        <charset val="128"/>
      </rPr>
      <t>施設ご利用の間、同じものをご使用</t>
    </r>
    <r>
      <rPr>
        <sz val="12"/>
        <color theme="1"/>
        <rFont val="HGS創英角ｺﾞｼｯｸUB"/>
        <family val="3"/>
        <charset val="128"/>
      </rPr>
      <t xml:space="preserve">いただきます。
 </t>
    </r>
    <r>
      <rPr>
        <sz val="12"/>
        <color rgb="FFFF0000"/>
        <rFont val="HGS創英角ｺﾞｼｯｸUB"/>
        <family val="3"/>
        <charset val="128"/>
      </rPr>
      <t>退所日の朝までは返却せず</t>
    </r>
    <r>
      <rPr>
        <sz val="12"/>
        <color theme="1"/>
        <rFont val="HGS創英角ｺﾞｼｯｸUB"/>
        <family val="3"/>
        <charset val="128"/>
      </rPr>
      <t>、宿泊室内で、</t>
    </r>
    <r>
      <rPr>
        <sz val="12"/>
        <color rgb="FFFF0000"/>
        <rFont val="HGS創英角ｺﾞｼｯｸUB"/>
        <family val="3"/>
        <charset val="128"/>
      </rPr>
      <t>各自での管理</t>
    </r>
    <r>
      <rPr>
        <sz val="12"/>
        <color theme="1"/>
        <rFont val="HGS創英角ｺﾞｼｯｸUB"/>
        <family val="3"/>
        <charset val="128"/>
      </rPr>
      <t>をお願いいたします。</t>
    </r>
    <rPh sb="11" eb="13">
      <t>シセツ</t>
    </rPh>
    <rPh sb="14" eb="16">
      <t>リヨウ</t>
    </rPh>
    <rPh sb="17" eb="18">
      <t>アイダ</t>
    </rPh>
    <rPh sb="19" eb="20">
      <t>オナ</t>
    </rPh>
    <rPh sb="25" eb="27">
      <t>シヨウ</t>
    </rPh>
    <rPh sb="36" eb="38">
      <t>タイショ</t>
    </rPh>
    <rPh sb="38" eb="39">
      <t>ビ</t>
    </rPh>
    <rPh sb="40" eb="41">
      <t>アサ</t>
    </rPh>
    <rPh sb="44" eb="46">
      <t>ヘンキャク</t>
    </rPh>
    <rPh sb="49" eb="52">
      <t>シュクハクシツ</t>
    </rPh>
    <rPh sb="52" eb="53">
      <t>ナイ</t>
    </rPh>
    <rPh sb="55" eb="57">
      <t>カクジ</t>
    </rPh>
    <rPh sb="59" eb="61">
      <t>カンリ</t>
    </rPh>
    <rPh sb="63" eb="64">
      <t>ネガ</t>
    </rPh>
    <phoneticPr fontId="1"/>
  </si>
  <si>
    <t>□/△ 14：45退所</t>
    <phoneticPr fontId="1"/>
  </si>
  <si>
    <t xml:space="preserve"> 利用者名簿</t>
    <rPh sb="1" eb="2">
      <t>リ</t>
    </rPh>
    <rPh sb="2" eb="3">
      <t>ヨウ</t>
    </rPh>
    <rPh sb="3" eb="4">
      <t>シャ</t>
    </rPh>
    <rPh sb="4" eb="5">
      <t>ナ</t>
    </rPh>
    <rPh sb="5" eb="6">
      <t>ボ</t>
    </rPh>
    <phoneticPr fontId="60"/>
  </si>
  <si>
    <t>希望食数の誤差</t>
    <rPh sb="0" eb="2">
      <t>キボウ</t>
    </rPh>
    <rPh sb="2" eb="3">
      <t>ショク</t>
    </rPh>
    <rPh sb="3" eb="4">
      <t>スウ</t>
    </rPh>
    <rPh sb="5" eb="7">
      <t>ゴサ</t>
    </rPh>
    <phoneticPr fontId="1"/>
  </si>
  <si>
    <t>行ごとの不備</t>
    <rPh sb="0" eb="1">
      <t>ギョウ</t>
    </rPh>
    <rPh sb="4" eb="6">
      <t>フビ</t>
    </rPh>
    <phoneticPr fontId="1"/>
  </si>
  <si>
    <t>一般(19歳～)</t>
    <phoneticPr fontId="1"/>
  </si>
  <si>
    <t>大人の有無</t>
    <rPh sb="0" eb="2">
      <t>オトナ</t>
    </rPh>
    <rPh sb="3" eb="5">
      <t>ウム</t>
    </rPh>
    <phoneticPr fontId="1"/>
  </si>
  <si>
    <t>２名以上の人員</t>
    <rPh sb="1" eb="2">
      <t>メイ</t>
    </rPh>
    <rPh sb="2" eb="4">
      <t>イジョウ</t>
    </rPh>
    <rPh sb="5" eb="7">
      <t>ジンイン</t>
    </rPh>
    <phoneticPr fontId="1"/>
  </si>
  <si>
    <t>名簿</t>
    <rPh sb="0" eb="2">
      <t>メイボ</t>
    </rPh>
    <phoneticPr fontId="1"/>
  </si>
  <si>
    <r>
      <rPr>
        <b/>
        <sz val="11"/>
        <color rgb="FFFF0066"/>
        <rFont val="BIZ UDPゴシック"/>
        <family val="3"/>
        <charset val="128"/>
      </rPr>
      <t xml:space="preserve">  </t>
    </r>
    <r>
      <rPr>
        <b/>
        <sz val="13"/>
        <color rgb="FFFF0066"/>
        <rFont val="BIZ UDPゴシック"/>
        <family val="3"/>
        <charset val="128"/>
      </rPr>
      <t>★</t>
    </r>
    <r>
      <rPr>
        <b/>
        <sz val="10.5"/>
        <rFont val="BIZ UDPゴシック"/>
        <family val="3"/>
        <charset val="128"/>
      </rPr>
      <t xml:space="preserve"> 表の</t>
    </r>
    <r>
      <rPr>
        <b/>
        <sz val="10.5"/>
        <color rgb="FFFF0000"/>
        <rFont val="BIZ UDPゴシック"/>
        <family val="3"/>
        <charset val="128"/>
      </rPr>
      <t>水色のセル部分</t>
    </r>
    <r>
      <rPr>
        <b/>
        <sz val="10.5"/>
        <rFont val="BIZ UDPゴシック"/>
        <family val="3"/>
        <charset val="128"/>
      </rPr>
      <t>を入力してください。選択リストのセルは、リストにある内容であれば</t>
    </r>
    <r>
      <rPr>
        <b/>
        <sz val="10.5"/>
        <color rgb="FFFF0000"/>
        <rFont val="BIZ UDPゴシック"/>
        <family val="3"/>
        <charset val="128"/>
      </rPr>
      <t>手打入力できます</t>
    </r>
    <r>
      <rPr>
        <b/>
        <sz val="10.5"/>
        <rFont val="BIZ UDPゴシック"/>
        <family val="3"/>
        <charset val="128"/>
      </rPr>
      <t>。　　　</t>
    </r>
    <r>
      <rPr>
        <b/>
        <sz val="11"/>
        <rFont val="BIZ UDPゴシック"/>
        <family val="3"/>
        <charset val="128"/>
      </rPr>
      <t xml:space="preserve">　　　　　　　
  </t>
    </r>
    <r>
      <rPr>
        <b/>
        <sz val="13"/>
        <color rgb="FFFF0066"/>
        <rFont val="BIZ UDPゴシック"/>
        <family val="3"/>
        <charset val="128"/>
      </rPr>
      <t>★</t>
    </r>
    <r>
      <rPr>
        <b/>
        <sz val="10.5"/>
        <color rgb="FFFF0066"/>
        <rFont val="BIZ UDPゴシック"/>
        <family val="3"/>
        <charset val="128"/>
      </rPr>
      <t xml:space="preserve"> </t>
    </r>
    <r>
      <rPr>
        <b/>
        <sz val="10.5"/>
        <color rgb="FFFF0000"/>
        <rFont val="BIZ UDPゴシック"/>
        <family val="3"/>
        <charset val="128"/>
      </rPr>
      <t>名簿</t>
    </r>
    <r>
      <rPr>
        <b/>
        <sz val="10.5"/>
        <rFont val="BIZ UDPゴシック"/>
        <family val="3"/>
        <charset val="128"/>
      </rPr>
      <t>と</t>
    </r>
    <r>
      <rPr>
        <b/>
        <sz val="10.5"/>
        <color rgb="FFFF0000"/>
        <rFont val="BIZ UDPゴシック"/>
        <family val="3"/>
        <charset val="128"/>
      </rPr>
      <t>団体計画書</t>
    </r>
    <r>
      <rPr>
        <b/>
        <sz val="10.5"/>
        <rFont val="BIZ UDPゴシック"/>
        <family val="3"/>
        <charset val="128"/>
      </rPr>
      <t>の作成は、</t>
    </r>
    <r>
      <rPr>
        <b/>
        <sz val="10.5"/>
        <color rgb="FF0070C0"/>
        <rFont val="BIZ UDPゴシック"/>
        <family val="3"/>
        <charset val="128"/>
      </rPr>
      <t>別シートへの入力</t>
    </r>
    <r>
      <rPr>
        <b/>
        <sz val="10.5"/>
        <rFont val="BIZ UDPゴシック"/>
        <family val="3"/>
        <charset val="128"/>
      </rPr>
      <t>が必要です。下部、</t>
    </r>
    <r>
      <rPr>
        <b/>
        <sz val="10.5"/>
        <color rgb="FFFF0000"/>
        <rFont val="BIZ UDPゴシック"/>
        <family val="3"/>
        <charset val="128"/>
      </rPr>
      <t>赤い見出し</t>
    </r>
    <r>
      <rPr>
        <b/>
        <sz val="10.5"/>
        <rFont val="BIZ UDPゴシック"/>
        <family val="3"/>
        <charset val="128"/>
      </rPr>
      <t>のシートをご入力ください。</t>
    </r>
    <rPh sb="4" eb="5">
      <t>ヒョウ</t>
    </rPh>
    <rPh sb="6" eb="8">
      <t>ミズイロ</t>
    </rPh>
    <rPh sb="11" eb="13">
      <t>ブブン</t>
    </rPh>
    <rPh sb="14" eb="16">
      <t>ニュウリョク</t>
    </rPh>
    <rPh sb="45" eb="47">
      <t>テウ</t>
    </rPh>
    <rPh sb="69" eb="71">
      <t>メイボ</t>
    </rPh>
    <rPh sb="72" eb="74">
      <t>ダンタイ</t>
    </rPh>
    <rPh sb="74" eb="77">
      <t>ケイカクショ</t>
    </rPh>
    <rPh sb="78" eb="80">
      <t>サクセイ</t>
    </rPh>
    <rPh sb="82" eb="83">
      <t>ベツ</t>
    </rPh>
    <rPh sb="88" eb="90">
      <t>ニュウリョク</t>
    </rPh>
    <rPh sb="91" eb="93">
      <t>ヒツヨウ</t>
    </rPh>
    <rPh sb="96" eb="98">
      <t>カブ</t>
    </rPh>
    <rPh sb="99" eb="100">
      <t>アカ</t>
    </rPh>
    <rPh sb="101" eb="103">
      <t>ミダ</t>
    </rPh>
    <rPh sb="110" eb="112">
      <t>ニュウリョク</t>
    </rPh>
    <phoneticPr fontId="1"/>
  </si>
  <si>
    <t>入力ページで</t>
    <phoneticPr fontId="1"/>
  </si>
  <si>
    <t>アレルギー食の</t>
    <phoneticPr fontId="1"/>
  </si>
  <si>
    <t>市</t>
  </si>
  <si>
    <t>宿泊希望施設</t>
    <rPh sb="0" eb="2">
      <t>シュクハク</t>
    </rPh>
    <rPh sb="2" eb="4">
      <t>キボウ</t>
    </rPh>
    <rPh sb="4" eb="6">
      <t>シセツ</t>
    </rPh>
    <phoneticPr fontId="6"/>
  </si>
  <si>
    <t>夕</t>
    <rPh sb="0" eb="1">
      <t>ユウ</t>
    </rPh>
    <phoneticPr fontId="1"/>
  </si>
  <si>
    <t>利用
計画書</t>
    <rPh sb="0" eb="1">
      <t>リ</t>
    </rPh>
    <rPh sb="1" eb="2">
      <t>ヨウ</t>
    </rPh>
    <rPh sb="3" eb="6">
      <t>ケイカクショ</t>
    </rPh>
    <phoneticPr fontId="1"/>
  </si>
  <si>
    <t>電話２</t>
    <rPh sb="0" eb="2">
      <t>デンワ</t>
    </rPh>
    <phoneticPr fontId="1"/>
  </si>
  <si>
    <r>
      <rPr>
        <b/>
        <sz val="13"/>
        <rFont val="ＤＦ特太ゴシック体"/>
        <family val="3"/>
        <charset val="128"/>
      </rPr>
      <t>←</t>
    </r>
    <r>
      <rPr>
        <sz val="13"/>
        <color rgb="FFFF0000"/>
        <rFont val="HGPｺﾞｼｯｸE"/>
        <family val="3"/>
        <charset val="128"/>
      </rPr>
      <t xml:space="preserve"> ※ 『連絡先電話番号２』は、団体電話番号よりご都合のよい番号があれば訂正可能です。</t>
    </r>
    <rPh sb="30" eb="32">
      <t>バンゴウ</t>
    </rPh>
    <phoneticPr fontId="1"/>
  </si>
  <si>
    <r>
      <rPr>
        <sz val="11"/>
        <color rgb="FFFF0000"/>
        <rFont val="ＤＨＰ特太ゴシック体"/>
        <family val="3"/>
        <charset val="128"/>
      </rPr>
      <t>★</t>
    </r>
    <r>
      <rPr>
        <sz val="11"/>
        <color rgb="FF002060"/>
        <rFont val="ＤＨＰ特太ゴシック体"/>
        <family val="3"/>
        <charset val="128"/>
      </rPr>
      <t xml:space="preserve"> 発注物品・金額については、当施設『利用のご案内』冊子の『参考資料　2 食材・活動物品価格一覧』をご参照ください。</t>
    </r>
    <rPh sb="2" eb="4">
      <t>ハッチュウ</t>
    </rPh>
    <rPh sb="4" eb="6">
      <t>ブッピン</t>
    </rPh>
    <rPh sb="7" eb="9">
      <t>キンガク</t>
    </rPh>
    <rPh sb="15" eb="16">
      <t>トウ</t>
    </rPh>
    <rPh sb="16" eb="18">
      <t>シセツ</t>
    </rPh>
    <rPh sb="19" eb="21">
      <t>リヨウ</t>
    </rPh>
    <rPh sb="23" eb="25">
      <t>アンナイ</t>
    </rPh>
    <rPh sb="26" eb="28">
      <t>サッシ</t>
    </rPh>
    <rPh sb="30" eb="32">
      <t>サンコウ</t>
    </rPh>
    <rPh sb="32" eb="34">
      <t>シリョウ</t>
    </rPh>
    <rPh sb="37" eb="39">
      <t>ショクザイ</t>
    </rPh>
    <rPh sb="40" eb="42">
      <t>カツドウ</t>
    </rPh>
    <rPh sb="42" eb="44">
      <t>ブッピン</t>
    </rPh>
    <rPh sb="44" eb="46">
      <t>カカク</t>
    </rPh>
    <rPh sb="46" eb="48">
      <t>イチラン</t>
    </rPh>
    <rPh sb="51" eb="53">
      <t>サンショウ</t>
    </rPh>
    <phoneticPr fontId="1"/>
  </si>
  <si>
    <t>◎ 当施設『利用のご案内』冊子の『社会教育団体等の利用計画書の記入の仕方』のページをご参照の上、作成してください。</t>
    <rPh sb="43" eb="45">
      <t>サンショウ</t>
    </rPh>
    <rPh sb="46" eb="47">
      <t>ウエ</t>
    </rPh>
    <phoneticPr fontId="1"/>
  </si>
  <si>
    <r>
      <rPr>
        <b/>
        <sz val="13"/>
        <rFont val="ＤＦ特太ゴシック体"/>
        <family val="3"/>
        <charset val="128"/>
      </rPr>
      <t>←</t>
    </r>
    <r>
      <rPr>
        <sz val="13"/>
        <color rgb="FFFF0000"/>
        <rFont val="HGPｺﾞｼｯｸE"/>
        <family val="3"/>
        <charset val="128"/>
      </rPr>
      <t xml:space="preserve"> ※ 「（例） 四日市 市」 などは重複判定で不備扱いになります。正しく入力しても「×」の際は「○」にしてください。</t>
    </r>
    <rPh sb="6" eb="7">
      <t>レイ</t>
    </rPh>
    <rPh sb="9" eb="12">
      <t>ヨッカイチ</t>
    </rPh>
    <rPh sb="13" eb="14">
      <t>シ</t>
    </rPh>
    <rPh sb="19" eb="21">
      <t>チョウフク</t>
    </rPh>
    <rPh sb="21" eb="23">
      <t>ハンテイ</t>
    </rPh>
    <rPh sb="24" eb="26">
      <t>フビ</t>
    </rPh>
    <rPh sb="26" eb="27">
      <t>アツカ</t>
    </rPh>
    <rPh sb="34" eb="35">
      <t>タダ</t>
    </rPh>
    <rPh sb="37" eb="39">
      <t>ニュウリョク</t>
    </rPh>
    <rPh sb="46" eb="47">
      <t>サイ</t>
    </rPh>
    <phoneticPr fontId="1"/>
  </si>
  <si>
    <r>
      <rPr>
        <sz val="11"/>
        <color rgb="FFFF6600"/>
        <rFont val="HGS創英角ｺﾞｼｯｸUB"/>
        <family val="3"/>
        <charset val="128"/>
      </rPr>
      <t>★</t>
    </r>
    <r>
      <rPr>
        <sz val="11"/>
        <rFont val="HGS創英角ｺﾞｼｯｸUB"/>
        <family val="3"/>
        <charset val="128"/>
      </rPr>
      <t xml:space="preserve"> </t>
    </r>
    <r>
      <rPr>
        <sz val="10.5"/>
        <rFont val="HGS創英角ｺﾞｼｯｸUB"/>
        <family val="3"/>
        <charset val="128"/>
      </rPr>
      <t>名簿の行は</t>
    </r>
    <r>
      <rPr>
        <sz val="10.5"/>
        <color rgb="FFFF0000"/>
        <rFont val="HGS創英角ｺﾞｼｯｸUB"/>
        <family val="3"/>
        <charset val="128"/>
      </rPr>
      <t>あいだをあけず</t>
    </r>
    <r>
      <rPr>
        <sz val="10.5"/>
        <rFont val="HGS創英角ｺﾞｼｯｸUB"/>
        <family val="3"/>
        <charset val="128"/>
      </rPr>
      <t>、続けて入力してください。</t>
    </r>
    <r>
      <rPr>
        <sz val="11"/>
        <rFont val="HGS創英角ｺﾞｼｯｸUB"/>
        <family val="3"/>
        <charset val="128"/>
      </rPr>
      <t xml:space="preserve">
</t>
    </r>
    <r>
      <rPr>
        <sz val="11"/>
        <color rgb="FFFF6600"/>
        <rFont val="HGS創英角ｺﾞｼｯｸUB"/>
        <family val="3"/>
        <charset val="128"/>
      </rPr>
      <t>★</t>
    </r>
    <r>
      <rPr>
        <sz val="11"/>
        <rFont val="HGS創英角ｺﾞｼｯｸUB"/>
        <family val="3"/>
        <charset val="128"/>
      </rPr>
      <t xml:space="preserve"> </t>
    </r>
    <r>
      <rPr>
        <sz val="10.5"/>
        <color rgb="FFFF0000"/>
        <rFont val="HGS創英角ｺﾞｼｯｸUB"/>
        <family val="3"/>
        <charset val="128"/>
      </rPr>
      <t>料金に関わる</t>
    </r>
    <r>
      <rPr>
        <sz val="10.5"/>
        <rFont val="HGS創英角ｺﾞｼｯｸUB"/>
        <family val="3"/>
        <charset val="128"/>
      </rPr>
      <t>ため、</t>
    </r>
    <r>
      <rPr>
        <sz val="10.5"/>
        <color rgb="FFFF0000"/>
        <rFont val="HGS創英角ｺﾞｼｯｸUB"/>
        <family val="3"/>
        <charset val="128"/>
      </rPr>
      <t>正確に</t>
    </r>
    <r>
      <rPr>
        <sz val="10.5"/>
        <rFont val="HGS創英角ｺﾞｼｯｸUB"/>
        <family val="3"/>
        <charset val="128"/>
      </rPr>
      <t>入力してください。</t>
    </r>
    <rPh sb="2" eb="4">
      <t>メイボ</t>
    </rPh>
    <rPh sb="5" eb="6">
      <t>ギョウ</t>
    </rPh>
    <rPh sb="15" eb="16">
      <t>ツヅ</t>
    </rPh>
    <rPh sb="18" eb="20">
      <t>ニュウリョク</t>
    </rPh>
    <rPh sb="30" eb="32">
      <t>リョウキン</t>
    </rPh>
    <rPh sb="33" eb="34">
      <t>カカ</t>
    </rPh>
    <rPh sb="39" eb="41">
      <t>セイカク</t>
    </rPh>
    <rPh sb="42" eb="44">
      <t>ニュウリョク</t>
    </rPh>
    <phoneticPr fontId="1"/>
  </si>
  <si>
    <t>（集計用）</t>
    <rPh sb="1" eb="3">
      <t>シュウケイ</t>
    </rPh>
    <rPh sb="3" eb="4">
      <t>ヨウ</t>
    </rPh>
    <phoneticPr fontId="60"/>
  </si>
  <si>
    <t>５日目</t>
    <rPh sb="0" eb="2">
      <t>イツカ</t>
    </rPh>
    <rPh sb="2" eb="3">
      <t>メ</t>
    </rPh>
    <phoneticPr fontId="60"/>
  </si>
  <si>
    <t>６日目</t>
    <rPh sb="0" eb="2">
      <t>ムイカ</t>
    </rPh>
    <rPh sb="2" eb="3">
      <t>メ</t>
    </rPh>
    <phoneticPr fontId="60"/>
  </si>
  <si>
    <t>実利用数</t>
    <rPh sb="0" eb="1">
      <t>ジツ</t>
    </rPh>
    <rPh sb="1" eb="4">
      <t>リヨウスウ</t>
    </rPh>
    <phoneticPr fontId="60"/>
  </si>
  <si>
    <t>男</t>
    <rPh sb="0" eb="1">
      <t>オトコ</t>
    </rPh>
    <phoneticPr fontId="60"/>
  </si>
  <si>
    <t>女</t>
    <rPh sb="0" eb="1">
      <t>オンナ</t>
    </rPh>
    <phoneticPr fontId="60"/>
  </si>
  <si>
    <t>その他</t>
    <phoneticPr fontId="60"/>
  </si>
  <si>
    <t>食事数</t>
    <rPh sb="0" eb="2">
      <t>ショクジ</t>
    </rPh>
    <rPh sb="2" eb="3">
      <t>スウ</t>
    </rPh>
    <phoneticPr fontId="60"/>
  </si>
  <si>
    <t>その他</t>
    <phoneticPr fontId="60"/>
  </si>
  <si>
    <t>４日目</t>
    <phoneticPr fontId="60"/>
  </si>
  <si>
    <t>その他</t>
    <phoneticPr fontId="60"/>
  </si>
  <si>
    <t>宿</t>
    <rPh sb="0" eb="1">
      <t>シュク</t>
    </rPh>
    <phoneticPr fontId="1"/>
  </si>
  <si>
    <t>日帰</t>
    <rPh sb="0" eb="1">
      <t>ヒ</t>
    </rPh>
    <rPh sb="1" eb="2">
      <t>カエ</t>
    </rPh>
    <phoneticPr fontId="1"/>
  </si>
  <si>
    <t>宿+日帰</t>
    <rPh sb="0" eb="1">
      <t>シュク</t>
    </rPh>
    <rPh sb="2" eb="3">
      <t>ヒ</t>
    </rPh>
    <rPh sb="3" eb="4">
      <t>カエ</t>
    </rPh>
    <phoneticPr fontId="1"/>
  </si>
  <si>
    <t>費用総計（仮）</t>
  </si>
  <si>
    <t>プール</t>
    <phoneticPr fontId="1" type="Hiragana"/>
  </si>
  <si>
    <t>団体所在地</t>
    <rPh sb="0" eb="2">
      <t>ダンタイ</t>
    </rPh>
    <rPh sb="2" eb="5">
      <t>ショザイチ</t>
    </rPh>
    <phoneticPr fontId="1"/>
  </si>
  <si>
    <t>↓</t>
    <phoneticPr fontId="1"/>
  </si>
  <si>
    <t>入力ﾍﾟｰｼﾞ</t>
    <rPh sb="0" eb="2">
      <t>ニュウリョク</t>
    </rPh>
    <phoneticPr fontId="1"/>
  </si>
  <si>
    <t>※ かならず確認を！</t>
    <rPh sb="6" eb="8">
      <t>カクニン</t>
    </rPh>
    <phoneticPr fontId="1"/>
  </si>
  <si>
    <t>名簿入力</t>
    <rPh sb="0" eb="2">
      <t>メイボ</t>
    </rPh>
    <rPh sb="2" eb="4">
      <t>ニュウリョク</t>
    </rPh>
    <phoneticPr fontId="1"/>
  </si>
  <si>
    <t>中学以下</t>
    <rPh sb="0" eb="2">
      <t>チュウガク</t>
    </rPh>
    <rPh sb="2" eb="3">
      <t>イ</t>
    </rPh>
    <rPh sb="3" eb="4">
      <t>シタ</t>
    </rPh>
    <phoneticPr fontId="1"/>
  </si>
  <si>
    <t>その他</t>
    <rPh sb="2" eb="3">
      <t>タ</t>
    </rPh>
    <phoneticPr fontId="1"/>
  </si>
  <si>
    <t>その他</t>
    <rPh sb="2" eb="3">
      <t>タ</t>
    </rPh>
    <phoneticPr fontId="1"/>
  </si>
  <si>
    <t>泊</t>
    <rPh sb="0" eb="1">
      <t>ハク</t>
    </rPh>
    <phoneticPr fontId="1"/>
  </si>
  <si>
    <t>← 名簿に入力された『宿泊』数で計算</t>
    <rPh sb="2" eb="4">
      <t>メイボ</t>
    </rPh>
    <rPh sb="5" eb="7">
      <t>ニュウリョク</t>
    </rPh>
    <rPh sb="11" eb="13">
      <t>シュクハク</t>
    </rPh>
    <rPh sb="14" eb="15">
      <t>スウ</t>
    </rPh>
    <rPh sb="16" eb="18">
      <t>ケイサン</t>
    </rPh>
    <phoneticPr fontId="1"/>
  </si>
  <si>
    <t>← 入力ページでの注文数で計算</t>
    <rPh sb="2" eb="4">
      <t>ニュウリョク</t>
    </rPh>
    <rPh sb="9" eb="12">
      <t>チュウモンスウ</t>
    </rPh>
    <rPh sb="13" eb="15">
      <t>ケイサン</t>
    </rPh>
    <phoneticPr fontId="1"/>
  </si>
  <si>
    <t>その他</t>
    <rPh sb="2" eb="3">
      <t>た</t>
    </rPh>
    <phoneticPr fontId="1" type="Hiragana"/>
  </si>
  <si>
    <t>リネン料金</t>
    <rPh sb="3" eb="5">
      <t>りょうきん</t>
    </rPh>
    <phoneticPr fontId="1" type="Hiragana"/>
  </si>
  <si>
    <t>共通</t>
    <rPh sb="0" eb="2">
      <t>キョウツウ</t>
    </rPh>
    <phoneticPr fontId="1"/>
  </si>
  <si>
    <t>小学生</t>
    <rPh sb="0" eb="3">
      <t>ショウガクセイ</t>
    </rPh>
    <phoneticPr fontId="1"/>
  </si>
  <si>
    <t>中学以上</t>
    <rPh sb="0" eb="2">
      <t>チュウガク</t>
    </rPh>
    <rPh sb="2" eb="4">
      <t>イジョウ</t>
    </rPh>
    <phoneticPr fontId="1"/>
  </si>
  <si>
    <t>中学以上</t>
    <rPh sb="0" eb="2">
      <t>チュウガク</t>
    </rPh>
    <rPh sb="2" eb="3">
      <t>イ</t>
    </rPh>
    <rPh sb="3" eb="4">
      <t>ジョウ</t>
    </rPh>
    <phoneticPr fontId="60"/>
  </si>
  <si>
    <t>３歳-学前</t>
    <rPh sb="1" eb="2">
      <t>サイ</t>
    </rPh>
    <rPh sb="3" eb="5">
      <t>ガクマエ</t>
    </rPh>
    <rPh sb="4" eb="5">
      <t>マエ</t>
    </rPh>
    <phoneticPr fontId="60"/>
  </si>
  <si>
    <t>円</t>
    <rPh sb="0" eb="1">
      <t>えん</t>
    </rPh>
    <phoneticPr fontId="1" type="Hiragana"/>
  </si>
  <si>
    <t>組</t>
    <rPh sb="0" eb="1">
      <t>クミ</t>
    </rPh>
    <phoneticPr fontId="1"/>
  </si>
  <si>
    <r>
      <rPr>
        <b/>
        <sz val="13"/>
        <color rgb="FFFF6600"/>
        <rFont val="BIZ UDゴシック"/>
        <family val="3"/>
        <charset val="128"/>
      </rPr>
      <t xml:space="preserve"> ★</t>
    </r>
    <r>
      <rPr>
        <b/>
        <sz val="10.5"/>
        <color rgb="FF000000"/>
        <rFont val="BIZ UDゴシック"/>
        <family val="3"/>
        <charset val="128"/>
      </rPr>
      <t xml:space="preserve"> </t>
    </r>
    <r>
      <rPr>
        <b/>
        <sz val="10.5"/>
        <color rgb="FFFF0000"/>
        <rFont val="BIZ UDゴシック"/>
        <family val="3"/>
        <charset val="128"/>
      </rPr>
      <t>領収書</t>
    </r>
    <r>
      <rPr>
        <b/>
        <sz val="10.5"/>
        <color rgb="FF000000"/>
        <rFont val="BIZ UDゴシック"/>
        <family val="3"/>
        <charset val="128"/>
      </rPr>
      <t>（施設利用料・光熱水費・リネン料）は、原則として</t>
    </r>
    <r>
      <rPr>
        <b/>
        <sz val="10.5"/>
        <color rgb="FFFF0000"/>
        <rFont val="BIZ UDゴシック"/>
        <family val="3"/>
        <charset val="128"/>
      </rPr>
      <t>１団体につき１枚</t>
    </r>
    <r>
      <rPr>
        <b/>
        <sz val="10.5"/>
        <rFont val="BIZ UDゴシック"/>
        <family val="3"/>
        <charset val="128"/>
      </rPr>
      <t>です</t>
    </r>
    <r>
      <rPr>
        <b/>
        <sz val="10.5"/>
        <color rgb="FF000000"/>
        <rFont val="BIZ UDゴシック"/>
        <family val="3"/>
        <charset val="128"/>
      </rPr>
      <t xml:space="preserve">。
</t>
    </r>
    <r>
      <rPr>
        <b/>
        <sz val="13"/>
        <color rgb="FF000000"/>
        <rFont val="BIZ UDゴシック"/>
        <family val="3"/>
        <charset val="128"/>
      </rPr>
      <t xml:space="preserve"> 　</t>
    </r>
    <r>
      <rPr>
        <b/>
        <sz val="10.5"/>
        <color rgb="FF000000"/>
        <rFont val="BIZ UDゴシック"/>
        <family val="3"/>
        <charset val="128"/>
      </rPr>
      <t xml:space="preserve"> 領収書の宛名が団体名と同じでよい場合は、下の表１段目の（　　）に○を入力し、必要項目を入力してください。
</t>
    </r>
    <r>
      <rPr>
        <b/>
        <sz val="13"/>
        <color rgb="FF000000"/>
        <rFont val="BIZ UDゴシック"/>
        <family val="3"/>
        <charset val="128"/>
      </rPr>
      <t xml:space="preserve"> 　</t>
    </r>
    <r>
      <rPr>
        <b/>
        <sz val="10.5"/>
        <color rgb="FF000000"/>
        <rFont val="BIZ UDゴシック"/>
        <family val="3"/>
        <charset val="128"/>
      </rPr>
      <t xml:space="preserve"> やむを得ず領収書を分割する必要がある場合は、下の表の２段目以降の欄もご利用ください。</t>
    </r>
    <r>
      <rPr>
        <b/>
        <sz val="13"/>
        <color rgb="FF000000"/>
        <rFont val="BIZ UDゴシック"/>
        <family val="3"/>
        <charset val="128"/>
      </rPr>
      <t/>
    </r>
    <rPh sb="3" eb="6">
      <t>りょうしゅうしょ</t>
    </rPh>
    <rPh sb="7" eb="9">
      <t>しせつ</t>
    </rPh>
    <rPh sb="9" eb="12">
      <t>りようりょう</t>
    </rPh>
    <rPh sb="13" eb="17">
      <t>こうねつすいひ</t>
    </rPh>
    <rPh sb="21" eb="22">
      <t>りょう</t>
    </rPh>
    <rPh sb="25" eb="27">
      <t>げんそく</t>
    </rPh>
    <rPh sb="31" eb="33">
      <t>だんたい</t>
    </rPh>
    <rPh sb="37" eb="38">
      <t>まい</t>
    </rPh>
    <rPh sb="65" eb="66">
      <t>した</t>
    </rPh>
    <rPh sb="67" eb="68">
      <t>ひょう</t>
    </rPh>
    <rPh sb="83" eb="85">
      <t>ひつよう</t>
    </rPh>
    <rPh sb="85" eb="87">
      <t>こうもく</t>
    </rPh>
    <rPh sb="88" eb="90">
      <t>にゅうりょく</t>
    </rPh>
    <rPh sb="104" eb="105">
      <t>え</t>
    </rPh>
    <rPh sb="106" eb="109">
      <t>りょうしゅうしょ</t>
    </rPh>
    <rPh sb="110" eb="112">
      <t>ぶんかつ</t>
    </rPh>
    <rPh sb="114" eb="116">
      <t>ひつよう</t>
    </rPh>
    <rPh sb="119" eb="121">
      <t>ばあい</t>
    </rPh>
    <rPh sb="133" eb="134">
      <t>らん</t>
    </rPh>
    <phoneticPr fontId="1" type="Hiragana"/>
  </si>
  <si>
    <t>注文数</t>
    <rPh sb="0" eb="2">
      <t>チュウモン</t>
    </rPh>
    <rPh sb="2" eb="3">
      <t>スウ</t>
    </rPh>
    <phoneticPr fontId="1"/>
  </si>
  <si>
    <t>宿泊利用</t>
    <rPh sb="0" eb="2">
      <t>シュクハク</t>
    </rPh>
    <rPh sb="2" eb="4">
      <t>リヨウ</t>
    </rPh>
    <phoneticPr fontId="1"/>
  </si>
  <si>
    <t>シーツ（リネン）
１組の料金</t>
    <rPh sb="10" eb="11">
      <t>ク</t>
    </rPh>
    <rPh sb="12" eb="14">
      <t>リョウキン</t>
    </rPh>
    <phoneticPr fontId="1"/>
  </si>
  <si>
    <t>添い寝</t>
    <rPh sb="0" eb="1">
      <t>ソ</t>
    </rPh>
    <rPh sb="2" eb="3">
      <t>ネ</t>
    </rPh>
    <phoneticPr fontId="1"/>
  </si>
  <si>
    <t>栃木県・茨城県鉾田市以外は</t>
    <rPh sb="0" eb="3">
      <t>トチギケン</t>
    </rPh>
    <rPh sb="4" eb="7">
      <t>イバラキケン</t>
    </rPh>
    <rPh sb="7" eb="10">
      <t>ホコタシ</t>
    </rPh>
    <rPh sb="10" eb="12">
      <t>イガイ</t>
    </rPh>
    <phoneticPr fontId="1"/>
  </si>
  <si>
    <r>
      <t xml:space="preserve">【その他 </t>
    </r>
    <r>
      <rPr>
        <sz val="8"/>
        <color rgb="FF00B050"/>
        <rFont val="HGP創英角ｺﾞｼｯｸUB"/>
        <family val="3"/>
        <charset val="128"/>
      </rPr>
      <t>（バス・カメラマン等）</t>
    </r>
    <rPh sb="3" eb="4">
      <t>タ</t>
    </rPh>
    <rPh sb="14" eb="15">
      <t>トウ</t>
    </rPh>
    <phoneticPr fontId="1"/>
  </si>
  <si>
    <r>
      <rPr>
        <sz val="9"/>
        <color rgb="FF00B050"/>
        <rFont val="HGP創英角ｺﾞｼｯｸUB"/>
        <family val="3"/>
        <charset val="128"/>
      </rPr>
      <t>名 含む】</t>
    </r>
    <r>
      <rPr>
        <sz val="9"/>
        <color rgb="FF0070C0"/>
        <rFont val="HGP創英角ｺﾞｼｯｸUB"/>
        <family val="3"/>
        <charset val="128"/>
      </rPr>
      <t xml:space="preserve"> </t>
    </r>
    <r>
      <rPr>
        <b/>
        <sz val="10"/>
        <color rgb="FFFF0066"/>
        <rFont val="ＤＦ特太ゴシック体"/>
        <family val="3"/>
        <charset val="128"/>
      </rPr>
      <t>↑</t>
    </r>
    <rPh sb="0" eb="1">
      <t>めい</t>
    </rPh>
    <rPh sb="2" eb="3">
      <t>ふく</t>
    </rPh>
    <phoneticPr fontId="1" type="Hiragana"/>
  </si>
  <si>
    <r>
      <rPr>
        <sz val="10"/>
        <color rgb="FFFF0000"/>
        <rFont val="HGPｺﾞｼｯｸE"/>
        <family val="3"/>
        <charset val="128"/>
      </rPr>
      <t>県外</t>
    </r>
    <r>
      <rPr>
        <sz val="9"/>
        <rFont val="HGPｺﾞｼｯｸE"/>
        <family val="3"/>
        <charset val="128"/>
      </rPr>
      <t>に変更</t>
    </r>
    <rPh sb="0" eb="2">
      <t>ケンガイ</t>
    </rPh>
    <rPh sb="3" eb="5">
      <t>ヘンコウ</t>
    </rPh>
    <phoneticPr fontId="1"/>
  </si>
  <si>
    <r>
      <rPr>
        <b/>
        <sz val="14"/>
        <color theme="1"/>
        <rFont val="HG丸ｺﾞｼｯｸM-PRO"/>
        <family val="3"/>
        <charset val="128"/>
      </rPr>
      <t xml:space="preserve"> </t>
    </r>
    <r>
      <rPr>
        <b/>
        <sz val="14"/>
        <color rgb="FF333399"/>
        <rFont val="HG丸ｺﾞｼｯｸM-PRO"/>
        <family val="3"/>
        <charset val="128"/>
      </rPr>
      <t>● 料金設定</t>
    </r>
    <r>
      <rPr>
        <b/>
        <sz val="14"/>
        <color theme="1"/>
        <rFont val="HG丸ｺﾞｼｯｸM-PRO"/>
        <family val="3"/>
        <charset val="128"/>
      </rPr>
      <t/>
    </r>
    <rPh sb="3" eb="5">
      <t>リョウキン</t>
    </rPh>
    <rPh sb="5" eb="7">
      <t>セッテイ</t>
    </rPh>
    <phoneticPr fontId="1"/>
  </si>
  <si>
    <t xml:space="preserve">  ※</t>
    <phoneticPr fontId="1" type="Hiragana"/>
  </si>
  <si>
    <t>欄の金額を編集すると全シートの金額欄が変更されます。</t>
    <rPh sb="0" eb="1">
      <t>ラン</t>
    </rPh>
    <rPh sb="2" eb="4">
      <t>キンガク</t>
    </rPh>
    <rPh sb="5" eb="7">
      <t>ヘンシュウ</t>
    </rPh>
    <rPh sb="10" eb="11">
      <t>ゼン</t>
    </rPh>
    <rPh sb="15" eb="17">
      <t>キンガク</t>
    </rPh>
    <rPh sb="17" eb="18">
      <t>ラン</t>
    </rPh>
    <rPh sb="19" eb="21">
      <t>ヘンコウ</t>
    </rPh>
    <phoneticPr fontId="1"/>
  </si>
  <si>
    <t>(テント)</t>
    <phoneticPr fontId="1" type="Hiragana"/>
  </si>
  <si>
    <t>宿　泊</t>
    <rPh sb="0" eb="1">
      <t>やど</t>
    </rPh>
    <rPh sb="2" eb="3">
      <t>はく</t>
    </rPh>
    <phoneticPr fontId="1" type="Hiragana"/>
  </si>
  <si>
    <t>(テント)</t>
    <phoneticPr fontId="1" type="Hiragana"/>
  </si>
  <si>
    <t>昼　食</t>
    <rPh sb="0" eb="1">
      <t>ヒル</t>
    </rPh>
    <rPh sb="2" eb="3">
      <t>ショク</t>
    </rPh>
    <phoneticPr fontId="1"/>
  </si>
  <si>
    <t>朝　食</t>
    <rPh sb="0" eb="1">
      <t>アサ</t>
    </rPh>
    <rPh sb="2" eb="3">
      <t>ショク</t>
    </rPh>
    <phoneticPr fontId="1"/>
  </si>
  <si>
    <r>
      <rPr>
        <sz val="12"/>
        <rFont val="HGS創英角ｺﾞｼｯｸUB"/>
        <family val="3"/>
        <charset val="128"/>
      </rPr>
      <t xml:space="preserve"> ←</t>
    </r>
    <r>
      <rPr>
        <sz val="11"/>
        <rFont val="HGS創英角ｺﾞｼｯｸUB"/>
        <family val="3"/>
        <charset val="128"/>
      </rPr>
      <t>　</t>
    </r>
    <r>
      <rPr>
        <sz val="11"/>
        <color rgb="FFFF0000"/>
        <rFont val="HGS創英角ｺﾞｼｯｸUB"/>
        <family val="3"/>
        <charset val="128"/>
      </rPr>
      <t>※</t>
    </r>
    <r>
      <rPr>
        <sz val="11"/>
        <rFont val="HGS創英角ｺﾞｼｯｸUB"/>
        <family val="3"/>
        <charset val="128"/>
      </rPr>
      <t>『</t>
    </r>
    <r>
      <rPr>
        <sz val="11"/>
        <color rgb="FFFF0000"/>
        <rFont val="HGS創英角ｺﾞｼｯｸUB"/>
        <family val="3"/>
        <charset val="128"/>
      </rPr>
      <t>提出不可</t>
    </r>
    <r>
      <rPr>
        <sz val="11"/>
        <rFont val="HGS創英角ｺﾞｼｯｸUB"/>
        <family val="3"/>
        <charset val="128"/>
      </rPr>
      <t>』の状態では資料を</t>
    </r>
    <r>
      <rPr>
        <sz val="11"/>
        <color rgb="FFFF0000"/>
        <rFont val="HGS創英角ｺﾞｼｯｸUB"/>
        <family val="3"/>
        <charset val="128"/>
      </rPr>
      <t>お受けできません</t>
    </r>
    <r>
      <rPr>
        <sz val="11"/>
        <rFont val="HGS創英角ｺﾞｼｯｸUB"/>
        <family val="3"/>
        <charset val="128"/>
      </rPr>
      <t>。お困りの際は施設までご連絡ください。 (☎ ０２９１-３７-４００４)</t>
    </r>
    <rPh sb="5" eb="7">
      <t>ていしゅつ</t>
    </rPh>
    <rPh sb="7" eb="9">
      <t>ふか</t>
    </rPh>
    <rPh sb="11" eb="13">
      <t>じょうたい</t>
    </rPh>
    <rPh sb="15" eb="17">
      <t>しりょう</t>
    </rPh>
    <rPh sb="19" eb="20">
      <t>う</t>
    </rPh>
    <rPh sb="28" eb="29">
      <t>こま</t>
    </rPh>
    <rPh sb="31" eb="32">
      <t>さい</t>
    </rPh>
    <rPh sb="33" eb="35">
      <t>しせつ</t>
    </rPh>
    <rPh sb="38" eb="40">
      <t>れんらく</t>
    </rPh>
    <phoneticPr fontId="1" type="Hiragana"/>
  </si>
  <si>
    <r>
      <rPr>
        <b/>
        <sz val="14"/>
        <color theme="1"/>
        <rFont val="HG丸ｺﾞｼｯｸM-PRO"/>
        <family val="3"/>
        <charset val="128"/>
      </rPr>
      <t xml:space="preserve"> </t>
    </r>
    <r>
      <rPr>
        <b/>
        <sz val="14"/>
        <color rgb="FF333399"/>
        <rFont val="HG丸ｺﾞｼｯｸM-PRO"/>
        <family val="3"/>
        <charset val="128"/>
      </rPr>
      <t>● 閉所日（要勤務日以外）</t>
    </r>
    <r>
      <rPr>
        <b/>
        <sz val="14"/>
        <color theme="1"/>
        <rFont val="HG丸ｺﾞｼｯｸM-PRO"/>
        <family val="3"/>
        <charset val="128"/>
      </rPr>
      <t xml:space="preserve">  </t>
    </r>
    <r>
      <rPr>
        <sz val="10"/>
        <color theme="1"/>
        <rFont val="HG丸ｺﾞｼｯｸM-PRO"/>
        <family val="3"/>
        <charset val="128"/>
      </rPr>
      <t>※前年度２月分から入力</t>
    </r>
    <rPh sb="3" eb="5">
      <t>ヘイショ</t>
    </rPh>
    <rPh sb="5" eb="6">
      <t>ヒ</t>
    </rPh>
    <rPh sb="7" eb="8">
      <t>ヨウ</t>
    </rPh>
    <rPh sb="8" eb="10">
      <t>キンム</t>
    </rPh>
    <rPh sb="10" eb="11">
      <t>ビ</t>
    </rPh>
    <rPh sb="11" eb="13">
      <t>イガイ</t>
    </rPh>
    <phoneticPr fontId="1"/>
  </si>
  <si>
    <t>3歳-学前</t>
    <phoneticPr fontId="1"/>
  </si>
  <si>
    <t>3歳-学前</t>
    <phoneticPr fontId="1"/>
  </si>
  <si>
    <t>3歳-学前</t>
    <phoneticPr fontId="1"/>
  </si>
  <si>
    <t>リネン</t>
    <phoneticPr fontId="1" type="Hiragana"/>
  </si>
  <si>
    <t>（１組）</t>
    <rPh sb="2" eb="3">
      <t>く</t>
    </rPh>
    <phoneticPr fontId="1" type="Hiragana"/>
  </si>
  <si>
    <r>
      <rPr>
        <sz val="10"/>
        <color rgb="FFFF0000"/>
        <rFont val="HGSｺﾞｼｯｸE"/>
        <family val="3"/>
        <charset val="128"/>
      </rPr>
      <t xml:space="preserve">※ </t>
    </r>
    <r>
      <rPr>
        <sz val="9"/>
        <color theme="4" tint="-0.249977111117893"/>
        <rFont val="HGSｺﾞｼｯｸE"/>
        <family val="3"/>
        <charset val="128"/>
      </rPr>
      <t>左上の『県内』『県外』を切り替えると、</t>
    </r>
    <r>
      <rPr>
        <sz val="10"/>
        <color theme="4" tint="-0.249977111117893"/>
        <rFont val="HGSｺﾞｼｯｸE"/>
        <family val="3"/>
        <charset val="128"/>
      </rPr>
      <t xml:space="preserve">
　 </t>
    </r>
    <r>
      <rPr>
        <sz val="9"/>
        <color theme="4" tint="-0.249977111117893"/>
        <rFont val="HGSｺﾞｼｯｸE"/>
        <family val="3"/>
        <charset val="128"/>
      </rPr>
      <t>表示金額が変わります。</t>
    </r>
    <r>
      <rPr>
        <sz val="10"/>
        <color theme="4" tint="-0.249977111117893"/>
        <rFont val="HGSｺﾞｼｯｸE"/>
        <family val="3"/>
        <charset val="128"/>
      </rPr>
      <t xml:space="preserve">
　 </t>
    </r>
    <r>
      <rPr>
        <sz val="9"/>
        <color theme="4" tint="-0.249977111117893"/>
        <rFont val="HGSｺﾞｼｯｸE"/>
        <family val="3"/>
        <charset val="128"/>
      </rPr>
      <t>金額編集は『施設管理』シートにて。</t>
    </r>
    <rPh sb="2" eb="3">
      <t>ヒダリ</t>
    </rPh>
    <rPh sb="3" eb="4">
      <t>ウエ</t>
    </rPh>
    <rPh sb="6" eb="8">
      <t>ケンナイ</t>
    </rPh>
    <rPh sb="10" eb="12">
      <t>ケンガイ</t>
    </rPh>
    <rPh sb="14" eb="15">
      <t>キ</t>
    </rPh>
    <rPh sb="16" eb="17">
      <t>カ</t>
    </rPh>
    <rPh sb="24" eb="26">
      <t>ヒョウジ</t>
    </rPh>
    <rPh sb="26" eb="28">
      <t>キンガク</t>
    </rPh>
    <rPh sb="29" eb="30">
      <t>カ</t>
    </rPh>
    <rPh sb="38" eb="40">
      <t>キンガク</t>
    </rPh>
    <rPh sb="40" eb="42">
      <t>ヘンシュウ</t>
    </rPh>
    <rPh sb="44" eb="46">
      <t>シセツ</t>
    </rPh>
    <rPh sb="46" eb="48">
      <t>カンリ</t>
    </rPh>
    <phoneticPr fontId="1"/>
  </si>
  <si>
    <t>※ ｢宿泊者数｣－｢リネン注文数｣</t>
    <rPh sb="3" eb="6">
      <t>シュクハクシャ</t>
    </rPh>
    <rPh sb="6" eb="7">
      <t>スウ</t>
    </rPh>
    <rPh sb="13" eb="16">
      <t>チュウモンスウ</t>
    </rPh>
    <phoneticPr fontId="1"/>
  </si>
  <si>
    <t>食</t>
    <rPh sb="0" eb="1">
      <t>しょく</t>
    </rPh>
    <phoneticPr fontId="1" type="Hiragana"/>
  </si>
  <si>
    <t>計</t>
    <rPh sb="0" eb="1">
      <t>けい</t>
    </rPh>
    <phoneticPr fontId="1" type="Hiragana"/>
  </si>
  <si>
    <t>県外</t>
  </si>
  <si>
    <t>朝食</t>
    <rPh sb="0" eb="1">
      <t>あさ</t>
    </rPh>
    <rPh sb="1" eb="2">
      <t>しょく</t>
    </rPh>
    <phoneticPr fontId="1" type="Hiragana"/>
  </si>
  <si>
    <t>昼食</t>
    <rPh sb="0" eb="1">
      <t>ひる</t>
    </rPh>
    <rPh sb="1" eb="2">
      <t>しょく</t>
    </rPh>
    <phoneticPr fontId="1" type="Hiragana"/>
  </si>
  <si>
    <t>夕食</t>
    <rPh sb="0" eb="1">
      <t>ゆう</t>
    </rPh>
    <rPh sb="1" eb="2">
      <t>しょく</t>
    </rPh>
    <phoneticPr fontId="1" type="Hiragana"/>
  </si>
  <si>
    <t>食材・物品計</t>
    <rPh sb="0" eb="2">
      <t>しょくざい</t>
    </rPh>
    <rPh sb="3" eb="5">
      <t>ぶっぴん</t>
    </rPh>
    <rPh sb="5" eb="6">
      <t>けい</t>
    </rPh>
    <phoneticPr fontId="1" type="Hiragana"/>
  </si>
  <si>
    <t>～</t>
    <phoneticPr fontId="60"/>
  </si>
  <si>
    <t>区分</t>
    <rPh sb="0" eb="2">
      <t>クブン</t>
    </rPh>
    <phoneticPr fontId="60"/>
  </si>
  <si>
    <t>※ プール利用者数は表に直接、人数の入力が必要です。</t>
    <rPh sb="5" eb="8">
      <t>リヨウシャ</t>
    </rPh>
    <rPh sb="8" eb="9">
      <t>スウ</t>
    </rPh>
    <rPh sb="10" eb="11">
      <t>ヒョウ</t>
    </rPh>
    <rPh sb="12" eb="14">
      <t>チョクセツ</t>
    </rPh>
    <rPh sb="15" eb="17">
      <t>ニンズウ</t>
    </rPh>
    <rPh sb="18" eb="20">
      <t>ニュウリョク</t>
    </rPh>
    <rPh sb="21" eb="23">
      <t>ヒツヨウ</t>
    </rPh>
    <phoneticPr fontId="1"/>
  </si>
  <si>
    <t>OT：オリエンテーション　　AT：自然の家職員　　FT：自由時間　　RC：部屋確認　</t>
    <phoneticPr fontId="60"/>
  </si>
  <si>
    <t>人員構成</t>
    <rPh sb="0" eb="2">
      <t>ジンイン</t>
    </rPh>
    <rPh sb="2" eb="4">
      <t>コウセイ</t>
    </rPh>
    <phoneticPr fontId="6"/>
  </si>
  <si>
    <t>団体名</t>
    <rPh sb="0" eb="3">
      <t>ダンタイメイ</t>
    </rPh>
    <phoneticPr fontId="6"/>
  </si>
  <si>
    <t>使用施設等</t>
    <rPh sb="0" eb="2">
      <t>シヨウ</t>
    </rPh>
    <rPh sb="2" eb="4">
      <t>シセツ</t>
    </rPh>
    <rPh sb="4" eb="5">
      <t>トウ</t>
    </rPh>
    <phoneticPr fontId="60"/>
  </si>
  <si>
    <t>夕食</t>
    <rPh sb="0" eb="2">
      <t>ユウショク</t>
    </rPh>
    <phoneticPr fontId="1"/>
  </si>
  <si>
    <t>食堂</t>
    <rPh sb="0" eb="2">
      <t>ショクドウ</t>
    </rPh>
    <phoneticPr fontId="1"/>
  </si>
  <si>
    <t>活 動 名</t>
    <rPh sb="0" eb="1">
      <t>カツ</t>
    </rPh>
    <rPh sb="2" eb="3">
      <t>ドウ</t>
    </rPh>
    <rPh sb="4" eb="5">
      <t>メイ</t>
    </rPh>
    <phoneticPr fontId="60"/>
  </si>
  <si>
    <t>区　　分</t>
    <rPh sb="0" eb="1">
      <t>ク</t>
    </rPh>
    <rPh sb="3" eb="4">
      <t>ブン</t>
    </rPh>
    <phoneticPr fontId="60"/>
  </si>
  <si>
    <t>※持参・外注の場合
　 は、斜線記入</t>
    <rPh sb="1" eb="3">
      <t>ジサン</t>
    </rPh>
    <rPh sb="4" eb="6">
      <t>ガイチュウ</t>
    </rPh>
    <rPh sb="7" eb="9">
      <t>バアイ</t>
    </rPh>
    <rPh sb="14" eb="16">
      <t>シャセン</t>
    </rPh>
    <rPh sb="16" eb="18">
      <t>キニュウ</t>
    </rPh>
    <phoneticPr fontId="60"/>
  </si>
  <si>
    <t>日）</t>
    <rPh sb="0" eb="1">
      <t>ニチ</t>
    </rPh>
    <phoneticPr fontId="1"/>
  </si>
  <si>
    <t>宿泊室</t>
    <rPh sb="0" eb="3">
      <t>シュクハクシツ</t>
    </rPh>
    <phoneticPr fontId="1"/>
  </si>
  <si>
    <t>朝食</t>
    <rPh sb="0" eb="2">
      <t>チョウショク</t>
    </rPh>
    <phoneticPr fontId="1"/>
  </si>
  <si>
    <t>名)</t>
    <rPh sb="0" eb="1">
      <t>メイ</t>
    </rPh>
    <phoneticPr fontId="1"/>
  </si>
  <si>
    <t>３日目（</t>
    <rPh sb="1" eb="2">
      <t>ニチ</t>
    </rPh>
    <rPh sb="2" eb="3">
      <t>メ</t>
    </rPh>
    <phoneticPr fontId="60"/>
  </si>
  <si>
    <t>２日目（</t>
    <rPh sb="1" eb="2">
      <t>ニチ</t>
    </rPh>
    <rPh sb="2" eb="3">
      <t>メ</t>
    </rPh>
    <phoneticPr fontId="60"/>
  </si>
  <si>
    <t>１日目（</t>
    <rPh sb="1" eb="2">
      <t>ニチ</t>
    </rPh>
    <rPh sb="2" eb="3">
      <t>メ</t>
    </rPh>
    <phoneticPr fontId="60"/>
  </si>
  <si>
    <t xml:space="preserve"> 生活館</t>
    <rPh sb="1" eb="4">
      <t>セイカツカン</t>
    </rPh>
    <phoneticPr fontId="60"/>
  </si>
  <si>
    <t xml:space="preserve"> ロッジ</t>
    <phoneticPr fontId="1"/>
  </si>
  <si>
    <t>(うち大人の数</t>
    <rPh sb="6" eb="7">
      <t>カズ</t>
    </rPh>
    <phoneticPr fontId="1"/>
  </si>
  <si>
    <r>
      <t xml:space="preserve"> </t>
    </r>
    <r>
      <rPr>
        <sz val="13"/>
        <color rgb="FFFF6600"/>
        <rFont val="BIZ UDゴシック"/>
        <family val="3"/>
        <charset val="128"/>
      </rPr>
      <t>★</t>
    </r>
    <r>
      <rPr>
        <sz val="10.5"/>
        <color rgb="FFFF0000"/>
        <rFont val="BIZ UDゴシック"/>
        <family val="3"/>
        <charset val="128"/>
      </rPr>
      <t xml:space="preserve"> </t>
    </r>
    <r>
      <rPr>
        <b/>
        <sz val="10.5"/>
        <color rgb="FFFF0000"/>
        <rFont val="BIZ UDゴシック"/>
        <family val="3"/>
        <charset val="128"/>
      </rPr>
      <t>家族又はグループ代表者の姓</t>
    </r>
    <r>
      <rPr>
        <b/>
        <sz val="10.5"/>
        <rFont val="BIZ UDゴシック"/>
        <family val="3"/>
        <charset val="128"/>
      </rPr>
      <t>を入力してください。</t>
    </r>
    <r>
      <rPr>
        <b/>
        <sz val="10.5"/>
        <color rgb="FFFF0000"/>
        <rFont val="BIZ UDゴシック"/>
        <family val="3"/>
        <charset val="128"/>
      </rPr>
      <t/>
    </r>
    <rPh sb="3" eb="5">
      <t>カゾク</t>
    </rPh>
    <rPh sb="5" eb="6">
      <t>マタ</t>
    </rPh>
    <rPh sb="11" eb="13">
      <t>ダイヒョウ</t>
    </rPh>
    <rPh sb="13" eb="14">
      <t>シャ</t>
    </rPh>
    <rPh sb="15" eb="16">
      <t>セイ</t>
    </rPh>
    <rPh sb="17" eb="19">
      <t>ニュウリョク</t>
    </rPh>
    <phoneticPr fontId="1"/>
  </si>
  <si>
    <r>
      <t>９：００</t>
    </r>
    <r>
      <rPr>
        <sz val="20"/>
        <color theme="1"/>
        <rFont val="HGP創英角ｺﾞｼｯｸUB"/>
        <family val="3"/>
        <charset val="128"/>
      </rPr>
      <t>入所</t>
    </r>
    <rPh sb="4" eb="6">
      <t>ニュウショ</t>
    </rPh>
    <phoneticPr fontId="1"/>
  </si>
  <si>
    <t>〔４〕</t>
    <phoneticPr fontId="1"/>
  </si>
  <si>
    <t>〔５〕</t>
    <phoneticPr fontId="1"/>
  </si>
  <si>
    <t>〔６〕</t>
    <phoneticPr fontId="1"/>
  </si>
  <si>
    <t>月</t>
    <phoneticPr fontId="1"/>
  </si>
  <si>
    <t>日（</t>
    <phoneticPr fontId="1"/>
  </si>
  <si>
    <t>）</t>
    <phoneticPr fontId="1"/>
  </si>
  <si>
    <r>
      <rPr>
        <b/>
        <sz val="18"/>
        <color rgb="FFFF0000"/>
        <rFont val="HGP創英角ｺﾞｼｯｸUB"/>
        <family val="3"/>
        <charset val="128"/>
      </rPr>
      <t>食</t>
    </r>
    <r>
      <rPr>
        <b/>
        <sz val="12"/>
        <color rgb="FFFF0000"/>
        <rFont val="HGP創英角ｺﾞｼｯｸUB"/>
        <family val="3"/>
        <charset val="128"/>
      </rPr>
      <t>　</t>
    </r>
    <r>
      <rPr>
        <b/>
        <sz val="11"/>
        <color theme="1"/>
        <rFont val="HG丸ｺﾞｼｯｸM-PRO"/>
        <family val="3"/>
        <charset val="128"/>
      </rPr>
      <t xml:space="preserve">の欄までを </t>
    </r>
    <r>
      <rPr>
        <b/>
        <sz val="13"/>
        <color rgb="FFFF0000"/>
        <rFont val="HG丸ｺﾞｼｯｸM-PRO"/>
        <family val="3"/>
        <charset val="128"/>
      </rPr>
      <t xml:space="preserve">もれなく </t>
    </r>
    <r>
      <rPr>
        <b/>
        <sz val="11"/>
        <color theme="1"/>
        <rFont val="HG丸ｺﾞｼｯｸM-PRO"/>
        <family val="3"/>
        <charset val="128"/>
      </rPr>
      <t>入力してください。</t>
    </r>
    <rPh sb="0" eb="1">
      <t>ショク</t>
    </rPh>
    <rPh sb="3" eb="4">
      <t>ラン</t>
    </rPh>
    <rPh sb="13" eb="15">
      <t>ニュウリョク</t>
    </rPh>
    <phoneticPr fontId="1"/>
  </si>
  <si>
    <r>
      <rPr>
        <sz val="13"/>
        <color rgb="FFFF0000"/>
        <rFont val="BIZ UDゴシック"/>
        <family val="3"/>
        <charset val="128"/>
      </rPr>
      <t xml:space="preserve"> </t>
    </r>
    <r>
      <rPr>
        <sz val="13"/>
        <color rgb="FFFF6600"/>
        <rFont val="BIZ UDゴシック"/>
        <family val="3"/>
        <charset val="128"/>
      </rPr>
      <t>★</t>
    </r>
    <r>
      <rPr>
        <sz val="10.5"/>
        <color rgb="FFFF0000"/>
        <rFont val="BIZ UDゴシック"/>
        <family val="3"/>
        <charset val="128"/>
      </rPr>
      <t xml:space="preserve"> </t>
    </r>
    <r>
      <rPr>
        <b/>
        <sz val="10.5"/>
        <color rgb="FFFF0000"/>
        <rFont val="BIZ UDゴシック"/>
        <family val="3"/>
        <charset val="128"/>
      </rPr>
      <t>『利用期日』</t>
    </r>
    <r>
      <rPr>
        <sz val="10.5"/>
        <rFont val="BIZ UDゴシック"/>
        <family val="3"/>
        <charset val="128"/>
      </rPr>
      <t>の時間の欄は１時間単位で入力してください。
 　　 【例】９</t>
    </r>
    <r>
      <rPr>
        <b/>
        <sz val="10.5"/>
        <color theme="8" tint="-0.249977111117893"/>
        <rFont val="BIZ UDゴシック"/>
        <family val="3"/>
        <charset val="128"/>
      </rPr>
      <t>：３０</t>
    </r>
    <r>
      <rPr>
        <sz val="10.5"/>
        <rFont val="BIZ UDゴシック"/>
        <family val="3"/>
        <charset val="128"/>
      </rPr>
      <t>入所、</t>
    </r>
    <r>
      <rPr>
        <b/>
        <sz val="10.5"/>
        <color theme="8" tint="-0.249977111117893"/>
        <rFont val="BIZ UDゴシック"/>
        <family val="3"/>
        <charset val="128"/>
      </rPr>
      <t>１３：３０</t>
    </r>
    <r>
      <rPr>
        <sz val="10.5"/>
        <rFont val="BIZ UDゴシック"/>
        <family val="3"/>
        <charset val="128"/>
      </rPr>
      <t>退所予定の場合 → 『 　月　日（　）</t>
    </r>
    <r>
      <rPr>
        <b/>
        <sz val="10.5"/>
        <color rgb="FFFF0000"/>
        <rFont val="BIZ UDゴシック"/>
        <family val="3"/>
        <charset val="128"/>
      </rPr>
      <t xml:space="preserve">１０時 </t>
    </r>
    <r>
      <rPr>
        <sz val="10.5"/>
        <rFont val="BIZ UDゴシック"/>
        <family val="3"/>
        <charset val="128"/>
      </rPr>
      <t>～　月　日（　）</t>
    </r>
    <r>
      <rPr>
        <b/>
        <sz val="10.5"/>
        <color rgb="FFFF0000"/>
        <rFont val="BIZ UDゴシック"/>
        <family val="3"/>
        <charset val="128"/>
      </rPr>
      <t xml:space="preserve">１４時 </t>
    </r>
    <r>
      <rPr>
        <sz val="10.5"/>
        <rFont val="BIZ UDゴシック"/>
        <family val="3"/>
        <charset val="128"/>
      </rPr>
      <t>』　</t>
    </r>
    <rPh sb="4" eb="6">
      <t>リヨウ</t>
    </rPh>
    <rPh sb="6" eb="8">
      <t>キジツ</t>
    </rPh>
    <rPh sb="10" eb="12">
      <t>ジカン</t>
    </rPh>
    <rPh sb="13" eb="14">
      <t>ラン</t>
    </rPh>
    <rPh sb="16" eb="18">
      <t>ジカン</t>
    </rPh>
    <rPh sb="18" eb="20">
      <t>タンイ</t>
    </rPh>
    <rPh sb="21" eb="23">
      <t>ニュウリョク</t>
    </rPh>
    <rPh sb="36" eb="37">
      <t>レイ</t>
    </rPh>
    <rPh sb="42" eb="44">
      <t>ニュウショ</t>
    </rPh>
    <rPh sb="50" eb="52">
      <t>タイショ</t>
    </rPh>
    <rPh sb="52" eb="54">
      <t>ヨテイ</t>
    </rPh>
    <rPh sb="55" eb="57">
      <t>バアイ</t>
    </rPh>
    <rPh sb="63" eb="64">
      <t>ガツ</t>
    </rPh>
    <rPh sb="65" eb="66">
      <t>ニチ</t>
    </rPh>
    <rPh sb="71" eb="72">
      <t>ジ</t>
    </rPh>
    <rPh sb="75" eb="76">
      <t>ガツ</t>
    </rPh>
    <rPh sb="77" eb="78">
      <t>ニチ</t>
    </rPh>
    <rPh sb="83" eb="84">
      <t>ジ</t>
    </rPh>
    <phoneticPr fontId="1"/>
  </si>
  <si>
    <t>確認欄</t>
    <rPh sb="0" eb="2">
      <t>カクニン</t>
    </rPh>
    <rPh sb="2" eb="3">
      <t>ラン</t>
    </rPh>
    <phoneticPr fontId="1"/>
  </si>
  <si>
    <t>市区町村</t>
    <rPh sb="0" eb="2">
      <t>シク</t>
    </rPh>
    <rPh sb="2" eb="4">
      <t>チョウソン</t>
    </rPh>
    <phoneticPr fontId="1"/>
  </si>
  <si>
    <t>１３：００入所</t>
    <rPh sb="5" eb="7">
      <t>ニュウショ</t>
    </rPh>
    <phoneticPr fontId="1"/>
  </si>
  <si>
    <r>
      <t xml:space="preserve"> </t>
    </r>
    <r>
      <rPr>
        <sz val="12"/>
        <color rgb="FFFF0000"/>
        <rFont val="HGS創英角ｺﾞｼｯｸUB"/>
        <family val="3"/>
        <charset val="128"/>
      </rPr>
      <t>18才以上の利用者</t>
    </r>
    <r>
      <rPr>
        <sz val="12"/>
        <color theme="1"/>
        <rFont val="HGS創英角ｺﾞｼｯｸUB"/>
        <family val="3"/>
        <charset val="128"/>
      </rPr>
      <t>は、</t>
    </r>
    <r>
      <rPr>
        <sz val="12"/>
        <color rgb="FFFF0000"/>
        <rFont val="HGS創英角ｺﾞｼｯｸUB"/>
        <family val="3"/>
        <charset val="128"/>
      </rPr>
      <t>施設内</t>
    </r>
    <r>
      <rPr>
        <sz val="12"/>
        <rFont val="HGS創英角ｺﾞｼｯｸUB"/>
        <family val="3"/>
        <charset val="128"/>
      </rPr>
      <t>で</t>
    </r>
    <r>
      <rPr>
        <sz val="12"/>
        <color rgb="FFFF0000"/>
        <rFont val="HGS創英角ｺﾞｼｯｸUB"/>
        <family val="3"/>
        <charset val="128"/>
      </rPr>
      <t>所属団体名の分かる名札</t>
    </r>
    <r>
      <rPr>
        <sz val="12"/>
        <rFont val="HGS創英角ｺﾞｼｯｸUB"/>
        <family val="3"/>
        <charset val="128"/>
      </rPr>
      <t>の</t>
    </r>
    <r>
      <rPr>
        <sz val="12"/>
        <color rgb="FFFF0000"/>
        <rFont val="HGS創英角ｺﾞｼｯｸUB"/>
        <family val="3"/>
        <charset val="128"/>
      </rPr>
      <t>着用</t>
    </r>
    <r>
      <rPr>
        <sz val="12"/>
        <color theme="1"/>
        <rFont val="HGS創英角ｺﾞｼｯｸUB"/>
        <family val="3"/>
        <charset val="128"/>
      </rPr>
      <t>が必要です。
 日頃お使いのものや、本データ内の『名札印刷』シートを印刷するなどして</t>
    </r>
    <r>
      <rPr>
        <sz val="12"/>
        <color rgb="FFFF0000"/>
        <rFont val="HGS創英角ｺﾞｼｯｸUB"/>
        <family val="3"/>
        <charset val="128"/>
      </rPr>
      <t>ご持参ください</t>
    </r>
    <r>
      <rPr>
        <sz val="12"/>
        <color theme="1"/>
        <rFont val="HGS創英角ｺﾞｼｯｸUB"/>
        <family val="3"/>
        <charset val="128"/>
      </rPr>
      <t>。</t>
    </r>
    <rPh sb="38" eb="40">
      <t>ヒゴロ</t>
    </rPh>
    <rPh sb="41" eb="42">
      <t>ツカ</t>
    </rPh>
    <rPh sb="48" eb="49">
      <t>ホン</t>
    </rPh>
    <rPh sb="52" eb="53">
      <t>ナイ</t>
    </rPh>
    <rPh sb="55" eb="57">
      <t>ナフダ</t>
    </rPh>
    <rPh sb="57" eb="59">
      <t>インサツ</t>
    </rPh>
    <rPh sb="64" eb="66">
      <t>インサツ</t>
    </rPh>
    <phoneticPr fontId="1"/>
  </si>
  <si>
    <r>
      <t xml:space="preserve"> このデータは、</t>
    </r>
    <r>
      <rPr>
        <sz val="12"/>
        <color rgb="FFFF0000"/>
        <rFont val="HGS創英角ｺﾞｼｯｸUB"/>
        <family val="3"/>
        <charset val="128"/>
      </rPr>
      <t>家族・グループ用</t>
    </r>
    <r>
      <rPr>
        <sz val="12"/>
        <rFont val="HGS創英角ｺﾞｼｯｸUB"/>
        <family val="3"/>
        <charset val="128"/>
      </rPr>
      <t>の様式です。</t>
    </r>
    <r>
      <rPr>
        <sz val="12"/>
        <color rgb="FFFF0000"/>
        <rFont val="HGS創英角ｺﾞｼｯｸUB"/>
        <family val="3"/>
        <charset val="128"/>
      </rPr>
      <t>団体</t>
    </r>
    <r>
      <rPr>
        <sz val="12"/>
        <rFont val="HGS創英角ｺﾞｼｯｸUB"/>
        <family val="3"/>
        <charset val="128"/>
      </rPr>
      <t>でのご利用は</t>
    </r>
    <r>
      <rPr>
        <sz val="12"/>
        <color rgb="FFFF0000"/>
        <rFont val="HGS創英角ｺﾞｼｯｸUB"/>
        <family val="3"/>
        <charset val="128"/>
      </rPr>
      <t>様式が異なります</t>
    </r>
    <r>
      <rPr>
        <sz val="12"/>
        <rFont val="HGS創英角ｺﾞｼｯｸUB"/>
        <family val="3"/>
        <charset val="128"/>
      </rPr>
      <t>。</t>
    </r>
    <r>
      <rPr>
        <sz val="12"/>
        <color theme="1"/>
        <rFont val="HGS創英角ｺﾞｼｯｸUB"/>
        <family val="3"/>
        <charset val="128"/>
      </rPr>
      <t xml:space="preserve">
 </t>
    </r>
    <r>
      <rPr>
        <sz val="12"/>
        <color rgb="FFFF0000"/>
        <rFont val="HGS創英角ｺﾞｼｯｸUB"/>
        <family val="3"/>
        <charset val="128"/>
      </rPr>
      <t>家族・グループ</t>
    </r>
    <r>
      <rPr>
        <sz val="12"/>
        <rFont val="HGS創英角ｺﾞｼｯｸUB"/>
        <family val="3"/>
        <charset val="128"/>
      </rPr>
      <t>でのご利用</t>
    </r>
    <r>
      <rPr>
        <sz val="12"/>
        <color theme="1"/>
        <rFont val="HGS創英角ｺﾞｼｯｸUB"/>
        <family val="3"/>
        <charset val="128"/>
      </rPr>
      <t>でお間違いありませんか？</t>
    </r>
    <rPh sb="8" eb="10">
      <t>カゾク</t>
    </rPh>
    <rPh sb="15" eb="16">
      <t>ヨウ</t>
    </rPh>
    <rPh sb="17" eb="19">
      <t>ヨウシキ</t>
    </rPh>
    <rPh sb="22" eb="24">
      <t>ダンタイ</t>
    </rPh>
    <rPh sb="27" eb="29">
      <t>リヨウ</t>
    </rPh>
    <rPh sb="30" eb="32">
      <t>ヨウシキ</t>
    </rPh>
    <rPh sb="33" eb="34">
      <t>コト</t>
    </rPh>
    <rPh sb="41" eb="43">
      <t>カゾク</t>
    </rPh>
    <rPh sb="51" eb="53">
      <t>リヨウ</t>
    </rPh>
    <rPh sb="55" eb="57">
      <t>マチガ</t>
    </rPh>
    <phoneticPr fontId="1"/>
  </si>
  <si>
    <r>
      <t xml:space="preserve"> </t>
    </r>
    <r>
      <rPr>
        <b/>
        <sz val="14"/>
        <color rgb="FF333399"/>
        <rFont val="HG丸ｺﾞｼｯｸM-PRO"/>
        <family val="3"/>
        <charset val="128"/>
      </rPr>
      <t>● 締切日の設定</t>
    </r>
    <rPh sb="3" eb="4">
      <t>シ</t>
    </rPh>
    <rPh sb="4" eb="5">
      <t>キ</t>
    </rPh>
    <rPh sb="5" eb="6">
      <t>ビ</t>
    </rPh>
    <rPh sb="7" eb="9">
      <t>セッテイ</t>
    </rPh>
    <phoneticPr fontId="1"/>
  </si>
  <si>
    <t>書類提出期限 ：</t>
    <rPh sb="0" eb="2">
      <t>ショルイ</t>
    </rPh>
    <rPh sb="2" eb="4">
      <t>テイシュツ</t>
    </rPh>
    <rPh sb="4" eb="6">
      <t>キゲン</t>
    </rPh>
    <phoneticPr fontId="1"/>
  </si>
  <si>
    <t>利用開始日の</t>
    <rPh sb="0" eb="2">
      <t>リヨウ</t>
    </rPh>
    <rPh sb="2" eb="5">
      <t>カイシビ</t>
    </rPh>
    <phoneticPr fontId="1"/>
  </si>
  <si>
    <t xml:space="preserve">週間前 ＝ </t>
    <rPh sb="0" eb="2">
      <t>シュウカン</t>
    </rPh>
    <rPh sb="2" eb="3">
      <t>マエ</t>
    </rPh>
    <phoneticPr fontId="1"/>
  </si>
  <si>
    <t>日前</t>
    <rPh sb="0" eb="2">
      <t>ニチマエ</t>
    </rPh>
    <phoneticPr fontId="1"/>
  </si>
  <si>
    <r>
      <rPr>
        <sz val="14"/>
        <color rgb="FF0070C0"/>
        <rFont val="HGP創英角ｺﾞｼｯｸUB"/>
        <family val="3"/>
        <charset val="128"/>
      </rPr>
      <t>◎ ＦＴは下記の活動から選択してください。団体利用がなければ当日でも対応可能な場合があるので、活動ご希望の際はスタッフ室へご相談ください。　【★：荒天時も可能】</t>
    </r>
    <r>
      <rPr>
        <sz val="14"/>
        <rFont val="HGP創英角ｺﾞｼｯｸUB"/>
        <family val="3"/>
        <charset val="128"/>
      </rPr>
      <t xml:space="preserve">
　  　</t>
    </r>
    <r>
      <rPr>
        <sz val="14"/>
        <color rgb="FFF51F99"/>
        <rFont val="HGP創英角ｺﾞｼｯｸUB"/>
        <family val="3"/>
        <charset val="128"/>
      </rPr>
      <t>●海岸散歩　  ●テニス 　 ●海浜丸（アスレチック） 　 ●ライン型アスレチック 　 ★卓球 　 ★シェルペイント 　 ★ポセイドンからのメッセージ （最終受付１４：３０まで）</t>
    </r>
    <rPh sb="5" eb="7">
      <t>カキ</t>
    </rPh>
    <rPh sb="119" eb="120">
      <t>ガタ</t>
    </rPh>
    <phoneticPr fontId="1"/>
  </si>
  <si>
    <t>入力１</t>
    <rPh sb="0" eb="2">
      <t>ニュウリョク</t>
    </rPh>
    <phoneticPr fontId="1"/>
  </si>
  <si>
    <t>入力2(名簿)</t>
    <rPh sb="0" eb="2">
      <t>ニュウリョク</t>
    </rPh>
    <rPh sb="4" eb="6">
      <t>メイボ</t>
    </rPh>
    <phoneticPr fontId="1"/>
  </si>
  <si>
    <t>入力3(計画書)</t>
    <rPh sb="0" eb="2">
      <t>ニュウリョク</t>
    </rPh>
    <rPh sb="4" eb="6">
      <t>ケイカク</t>
    </rPh>
    <rPh sb="6" eb="7">
      <t>ショ</t>
    </rPh>
    <phoneticPr fontId="1"/>
  </si>
  <si>
    <r>
      <rPr>
        <b/>
        <sz val="14"/>
        <color rgb="FFFF0000"/>
        <rFont val="UD デジタル 教科書体 NK-B"/>
        <family val="1"/>
        <charset val="128"/>
      </rPr>
      <t>９：００入所</t>
    </r>
    <r>
      <rPr>
        <sz val="14"/>
        <color theme="1"/>
        <rFont val="UD デジタル 教科書体 NK-B"/>
        <family val="1"/>
        <charset val="128"/>
      </rPr>
      <t xml:space="preserve">でのご利用でお間違えありませんか？ </t>
    </r>
    <r>
      <rPr>
        <sz val="14"/>
        <color rgb="FF002060"/>
        <rFont val="UD デジタル 教科書体 NK-B"/>
        <family val="1"/>
        <charset val="128"/>
      </rPr>
      <t>１3：0０入所は</t>
    </r>
    <r>
      <rPr>
        <sz val="14"/>
        <color rgb="FFFF0000"/>
        <rFont val="UD デジタル 教科書体 NK-B"/>
        <family val="1"/>
        <charset val="128"/>
      </rPr>
      <t>【⑥計画書 13時】</t>
    </r>
    <r>
      <rPr>
        <sz val="14"/>
        <color rgb="FF002060"/>
        <rFont val="UD デジタル 教科書体 NK-B"/>
        <family val="1"/>
        <charset val="128"/>
      </rPr>
      <t>で作成</t>
    </r>
    <r>
      <rPr>
        <sz val="14"/>
        <color theme="1"/>
        <rFont val="UD デジタル 教科書体 NK-B"/>
        <family val="1"/>
        <charset val="128"/>
      </rPr>
      <t>してください。</t>
    </r>
    <rPh sb="4" eb="6">
      <t>ニュウショ</t>
    </rPh>
    <rPh sb="9" eb="11">
      <t>リヨウ</t>
    </rPh>
    <rPh sb="13" eb="15">
      <t>マチガ</t>
    </rPh>
    <rPh sb="29" eb="31">
      <t>ニュウショ</t>
    </rPh>
    <rPh sb="34" eb="37">
      <t>ケイカクショ</t>
    </rPh>
    <rPh sb="40" eb="41">
      <t>ジ</t>
    </rPh>
    <rPh sb="43" eb="45">
      <t>サクセイ</t>
    </rPh>
    <phoneticPr fontId="1"/>
  </si>
  <si>
    <t>○</t>
    <phoneticPr fontId="1"/>
  </si>
  <si>
    <t>夕　食</t>
    <rPh sb="0" eb="1">
      <t>ユウ</t>
    </rPh>
    <rPh sb="2" eb="3">
      <t>ショク</t>
    </rPh>
    <phoneticPr fontId="1"/>
  </si>
  <si>
    <t>昼食</t>
    <rPh sb="0" eb="2">
      <t>チュウショク</t>
    </rPh>
    <phoneticPr fontId="1"/>
  </si>
  <si>
    <t>合計</t>
    <rPh sb="0" eb="2">
      <t>ゴウケイ</t>
    </rPh>
    <phoneticPr fontId="60"/>
  </si>
  <si>
    <t>（</t>
    <phoneticPr fontId="1"/>
  </si>
  <si>
    <t>あり</t>
    <phoneticPr fontId="1"/>
  </si>
  <si>
    <t>（</t>
    <phoneticPr fontId="1"/>
  </si>
  <si>
    <t>）</t>
    <phoneticPr fontId="1"/>
  </si>
  <si>
    <t xml:space="preserve"> [ 野　外　調　理 ]　</t>
    <rPh sb="3" eb="4">
      <t>ノ</t>
    </rPh>
    <rPh sb="5" eb="6">
      <t>ソト</t>
    </rPh>
    <rPh sb="7" eb="8">
      <t>チョウ</t>
    </rPh>
    <rPh sb="9" eb="10">
      <t>オサム</t>
    </rPh>
    <phoneticPr fontId="1"/>
  </si>
  <si>
    <t>塩づくり（AT）</t>
    <rPh sb="0" eb="1">
      <t>シオ</t>
    </rPh>
    <phoneticPr fontId="1"/>
  </si>
  <si>
    <t>砂浜遊び（AT)</t>
    <rPh sb="0" eb="3">
      <t>スナハマアソ</t>
    </rPh>
    <phoneticPr fontId="1"/>
  </si>
  <si>
    <t>FT（●海岸散歩）</t>
    <rPh sb="4" eb="8">
      <t>カイガンサンポ</t>
    </rPh>
    <phoneticPr fontId="1"/>
  </si>
  <si>
    <t>FT（●テニス）</t>
    <phoneticPr fontId="1"/>
  </si>
  <si>
    <t>FT(●海浜丸）</t>
    <rPh sb="4" eb="7">
      <t>カイヒンマル</t>
    </rPh>
    <phoneticPr fontId="1"/>
  </si>
  <si>
    <t>FT（●ライン型アスレチック）</t>
    <rPh sb="7" eb="8">
      <t>ガタ</t>
    </rPh>
    <phoneticPr fontId="1"/>
  </si>
  <si>
    <t>FT（★卓球）</t>
    <rPh sb="4" eb="6">
      <t>タッキュウ</t>
    </rPh>
    <phoneticPr fontId="1"/>
  </si>
  <si>
    <t>FT（★シェルペイント）</t>
    <phoneticPr fontId="1"/>
  </si>
  <si>
    <t>FT（★ポセイドンからのメッセージ）</t>
    <phoneticPr fontId="1"/>
  </si>
  <si>
    <t>創》サンドブラストグラス（AT)</t>
    <phoneticPr fontId="1"/>
  </si>
  <si>
    <t>創》貝飾りアートマグネット</t>
    <rPh sb="2" eb="4">
      <t>カイカザ</t>
    </rPh>
    <phoneticPr fontId="1"/>
  </si>
  <si>
    <t>PM：AT活動</t>
    <rPh sb="5" eb="7">
      <t>カツドウ</t>
    </rPh>
    <phoneticPr fontId="1"/>
  </si>
  <si>
    <t>AM:AT活動</t>
    <rPh sb="5" eb="7">
      <t>カツドウ</t>
    </rPh>
    <phoneticPr fontId="1"/>
  </si>
  <si>
    <t>荒天時活動</t>
    <rPh sb="0" eb="3">
      <t>コウテンジ</t>
    </rPh>
    <rPh sb="3" eb="5">
      <t>カツドウ</t>
    </rPh>
    <phoneticPr fontId="1"/>
  </si>
  <si>
    <t>16：30～</t>
    <phoneticPr fontId="1"/>
  </si>
  <si>
    <t>18：30～</t>
    <phoneticPr fontId="1"/>
  </si>
  <si>
    <t>19：30～</t>
    <phoneticPr fontId="1"/>
  </si>
  <si>
    <t>AM活動場所</t>
    <rPh sb="2" eb="6">
      <t>カツドウバショ</t>
    </rPh>
    <phoneticPr fontId="1"/>
  </si>
  <si>
    <t>PM活動場所</t>
    <rPh sb="2" eb="6">
      <t>カツドウバショ</t>
    </rPh>
    <phoneticPr fontId="1"/>
  </si>
  <si>
    <t>イベント広場</t>
    <rPh sb="4" eb="6">
      <t>ヒロバ</t>
    </rPh>
    <phoneticPr fontId="1"/>
  </si>
  <si>
    <t>スタッフ室前</t>
    <rPh sb="4" eb="5">
      <t>シツ</t>
    </rPh>
    <rPh sb="5" eb="6">
      <t>マエ</t>
    </rPh>
    <phoneticPr fontId="1"/>
  </si>
  <si>
    <t>創》制作実験室</t>
    <rPh sb="0" eb="1">
      <t>ソウ</t>
    </rPh>
    <rPh sb="2" eb="7">
      <t>セイサクジッケンシツ</t>
    </rPh>
    <phoneticPr fontId="1"/>
  </si>
  <si>
    <t>海岸散歩（海岸）</t>
    <rPh sb="0" eb="4">
      <t>カイガンサンポ</t>
    </rPh>
    <rPh sb="5" eb="7">
      <t>カイガン</t>
    </rPh>
    <phoneticPr fontId="1"/>
  </si>
  <si>
    <t>テニス（テニスコート）</t>
    <phoneticPr fontId="1"/>
  </si>
  <si>
    <t>海浜丸（アスレチック広場）</t>
    <rPh sb="0" eb="3">
      <t>カイヒンマル</t>
    </rPh>
    <rPh sb="10" eb="12">
      <t>ヒロバ</t>
    </rPh>
    <phoneticPr fontId="1"/>
  </si>
  <si>
    <t>卓球（プレイルーム）</t>
    <rPh sb="0" eb="2">
      <t>タッキュウ</t>
    </rPh>
    <phoneticPr fontId="1"/>
  </si>
  <si>
    <t>16：30～場所</t>
    <rPh sb="6" eb="8">
      <t>バショ</t>
    </rPh>
    <phoneticPr fontId="1"/>
  </si>
  <si>
    <t>18：30～場所</t>
    <rPh sb="6" eb="8">
      <t>バショ</t>
    </rPh>
    <phoneticPr fontId="1"/>
  </si>
  <si>
    <t>19：30～場所</t>
    <rPh sb="6" eb="8">
      <t>バショ</t>
    </rPh>
    <phoneticPr fontId="1"/>
  </si>
  <si>
    <t>入浴</t>
    <rPh sb="0" eb="2">
      <t>ニュウヨク</t>
    </rPh>
    <phoneticPr fontId="1"/>
  </si>
  <si>
    <t>FT（宿泊室）</t>
    <rPh sb="3" eb="6">
      <t>シュクハクシツ</t>
    </rPh>
    <phoneticPr fontId="1"/>
  </si>
  <si>
    <t>FT（★海の展示館・図書館）</t>
    <rPh sb="4" eb="5">
      <t>ウミ</t>
    </rPh>
    <rPh sb="6" eb="9">
      <t>テンジカン</t>
    </rPh>
    <rPh sb="10" eb="13">
      <t>トショカン</t>
    </rPh>
    <phoneticPr fontId="1"/>
  </si>
  <si>
    <t>浴室</t>
    <rPh sb="0" eb="2">
      <t>ヨクシツ</t>
    </rPh>
    <phoneticPr fontId="1"/>
  </si>
  <si>
    <t>展示館・図書館</t>
    <rPh sb="0" eb="3">
      <t>テンジカン</t>
    </rPh>
    <rPh sb="4" eb="7">
      <t>トショカン</t>
    </rPh>
    <phoneticPr fontId="1"/>
  </si>
  <si>
    <t>ナイトハイク（わくわく）</t>
    <phoneticPr fontId="1"/>
  </si>
  <si>
    <t>13：00～</t>
    <phoneticPr fontId="1"/>
  </si>
  <si>
    <t>13：00～場所</t>
    <rPh sb="6" eb="8">
      <t>バショ</t>
    </rPh>
    <phoneticPr fontId="1"/>
  </si>
  <si>
    <t>シェル（スタッフ室前）</t>
    <rPh sb="8" eb="10">
      <t>シツマエ</t>
    </rPh>
    <phoneticPr fontId="1"/>
  </si>
  <si>
    <t>シェル（スタッフ室前）</t>
    <rPh sb="5" eb="6">
      <t>シツ</t>
    </rPh>
    <rPh sb="6" eb="7">
      <t>マエ</t>
    </rPh>
    <phoneticPr fontId="1"/>
  </si>
  <si>
    <t>野外調理（ポークカレー）（AT）</t>
    <rPh sb="0" eb="4">
      <t>ヤガイチョウリ</t>
    </rPh>
    <phoneticPr fontId="1"/>
  </si>
  <si>
    <t>野外調理（シーフードカレー）（AT)</t>
    <rPh sb="0" eb="4">
      <t>ヤガイチョウリ</t>
    </rPh>
    <phoneticPr fontId="1"/>
  </si>
  <si>
    <t>野外調理（カレーうどん）（AT)</t>
    <rPh sb="0" eb="4">
      <t>ヤガイチョウリ</t>
    </rPh>
    <phoneticPr fontId="1"/>
  </si>
  <si>
    <t>野外調理（大鍋力うどん）（AT)</t>
    <rPh sb="0" eb="4">
      <t>ヤガイチョウリ</t>
    </rPh>
    <rPh sb="5" eb="8">
      <t>オオナベチカラ</t>
    </rPh>
    <phoneticPr fontId="1"/>
  </si>
  <si>
    <t>野外調理場</t>
    <rPh sb="0" eb="4">
      <t>ヤガイチョウリ</t>
    </rPh>
    <rPh sb="4" eb="5">
      <t>ジョウ</t>
    </rPh>
    <phoneticPr fontId="1"/>
  </si>
  <si>
    <t>スポーツ広場</t>
    <rPh sb="4" eb="6">
      <t>ヒロバ</t>
    </rPh>
    <phoneticPr fontId="1"/>
  </si>
  <si>
    <t>制作実験室</t>
    <rPh sb="0" eb="5">
      <t>セイサクジッケンシツ</t>
    </rPh>
    <phoneticPr fontId="1"/>
  </si>
  <si>
    <t>FT</t>
    <phoneticPr fontId="1"/>
  </si>
  <si>
    <t>スタッフ室前</t>
    <rPh sb="4" eb="6">
      <t>シツマエ</t>
    </rPh>
    <phoneticPr fontId="1"/>
  </si>
  <si>
    <t>OT　FT
※日帰りの場合
OTは30分程度
OT後はFT</t>
    <rPh sb="7" eb="9">
      <t>ヒガエ</t>
    </rPh>
    <rPh sb="11" eb="13">
      <t>バアイ</t>
    </rPh>
    <rPh sb="19" eb="22">
      <t>フンテイド</t>
    </rPh>
    <rPh sb="25" eb="26">
      <t>ゴ</t>
    </rPh>
    <phoneticPr fontId="1"/>
  </si>
  <si>
    <t>退所</t>
    <rPh sb="0" eb="2">
      <t>タイショ</t>
    </rPh>
    <phoneticPr fontId="1"/>
  </si>
  <si>
    <t>9:00～</t>
    <phoneticPr fontId="1"/>
  </si>
  <si>
    <t>9:00～場所</t>
    <rPh sb="5" eb="7">
      <t>バショ</t>
    </rPh>
    <phoneticPr fontId="1"/>
  </si>
  <si>
    <t>FT（★海の図書館・展示館）</t>
    <rPh sb="4" eb="5">
      <t>ウミ</t>
    </rPh>
    <rPh sb="6" eb="9">
      <t>トショカン</t>
    </rPh>
    <rPh sb="10" eb="13">
      <t>テンジカン</t>
    </rPh>
    <phoneticPr fontId="1"/>
  </si>
  <si>
    <t>FT（●海浜丸）</t>
    <rPh sb="4" eb="7">
      <t>カイヒンマル</t>
    </rPh>
    <phoneticPr fontId="1"/>
  </si>
  <si>
    <t>海浜丸アスレチック</t>
    <rPh sb="0" eb="3">
      <t>カイヒンマル</t>
    </rPh>
    <phoneticPr fontId="1"/>
  </si>
  <si>
    <t>テニスコート</t>
    <phoneticPr fontId="1"/>
  </si>
  <si>
    <t>ライン型アスレチック</t>
    <rPh sb="3" eb="4">
      <t>ガタ</t>
    </rPh>
    <phoneticPr fontId="1"/>
  </si>
  <si>
    <t>6:00～</t>
    <phoneticPr fontId="1"/>
  </si>
  <si>
    <t>6:00～場所</t>
    <rPh sb="5" eb="7">
      <t>バショ</t>
    </rPh>
    <phoneticPr fontId="1"/>
  </si>
  <si>
    <t>8:00～</t>
    <phoneticPr fontId="1"/>
  </si>
  <si>
    <t>8:00～場所</t>
    <rPh sb="5" eb="7">
      <t>バショ</t>
    </rPh>
    <phoneticPr fontId="1"/>
  </si>
  <si>
    <t>8:35～</t>
    <phoneticPr fontId="1"/>
  </si>
  <si>
    <t>8:35～場所</t>
    <rPh sb="5" eb="7">
      <t>バショ</t>
    </rPh>
    <phoneticPr fontId="1"/>
  </si>
  <si>
    <t>海岸（スタッフ室で要受付）</t>
    <rPh sb="0" eb="2">
      <t>カイガン</t>
    </rPh>
    <rPh sb="7" eb="8">
      <t>シツ</t>
    </rPh>
    <rPh sb="9" eb="12">
      <t>ヨウウケツケ</t>
    </rPh>
    <phoneticPr fontId="1"/>
  </si>
  <si>
    <t>夕食</t>
    <rPh sb="0" eb="2">
      <t>ユウショク</t>
    </rPh>
    <phoneticPr fontId="60"/>
  </si>
  <si>
    <t>連絡先電話番号2</t>
    <rPh sb="0" eb="3">
      <t>レンラクサキ</t>
    </rPh>
    <phoneticPr fontId="60"/>
  </si>
  <si>
    <t>１日目</t>
    <rPh sb="1" eb="3">
      <t>ニチメ</t>
    </rPh>
    <phoneticPr fontId="1"/>
  </si>
  <si>
    <r>
      <rPr>
        <sz val="14"/>
        <color rgb="FFFF0000"/>
        <rFont val="HGS創英角ｺﾞｼｯｸUB"/>
        <family val="3"/>
        <charset val="128"/>
      </rPr>
      <t>入力後</t>
    </r>
    <r>
      <rPr>
        <sz val="14"/>
        <rFont val="HGS創英角ｺﾞｼｯｸUB"/>
        <family val="3"/>
        <charset val="128"/>
      </rPr>
      <t xml:space="preserve">
の確認</t>
    </r>
    <rPh sb="0" eb="2">
      <t>にゅうりょく</t>
    </rPh>
    <rPh sb="2" eb="3">
      <t>ご</t>
    </rPh>
    <rPh sb="5" eb="6">
      <t>かく</t>
    </rPh>
    <rPh sb="6" eb="7">
      <t>にん</t>
    </rPh>
    <phoneticPr fontId="1" type="Hiragana"/>
  </si>
  <si>
    <t>2日目</t>
    <rPh sb="1" eb="3">
      <t>ニチメ</t>
    </rPh>
    <phoneticPr fontId="1"/>
  </si>
  <si>
    <t>3日目</t>
    <rPh sb="1" eb="3">
      <t>ニチメ</t>
    </rPh>
    <phoneticPr fontId="1"/>
  </si>
  <si>
    <t>確認済</t>
    <rPh sb="0" eb="3">
      <t>カクニンズ</t>
    </rPh>
    <phoneticPr fontId="1"/>
  </si>
  <si>
    <t>日（</t>
    <rPh sb="0" eb="1">
      <t>ニチ</t>
    </rPh>
    <phoneticPr fontId="1"/>
  </si>
  <si>
    <t>）～</t>
    <phoneticPr fontId="1"/>
  </si>
  <si>
    <t>）（</t>
    <phoneticPr fontId="1"/>
  </si>
  <si>
    <t>宿泊施設（該当欄に○）</t>
    <rPh sb="5" eb="7">
      <t>ガイトウ</t>
    </rPh>
    <rPh sb="7" eb="8">
      <t>ラン</t>
    </rPh>
    <phoneticPr fontId="60"/>
  </si>
  <si>
    <t>RC</t>
    <phoneticPr fontId="1"/>
  </si>
  <si>
    <r>
      <rPr>
        <b/>
        <sz val="14"/>
        <color rgb="FFFF0000"/>
        <rFont val="UD デジタル 教科書体 NK-B"/>
        <family val="1"/>
        <charset val="128"/>
      </rPr>
      <t>１３：００入所</t>
    </r>
    <r>
      <rPr>
        <sz val="14"/>
        <color theme="1"/>
        <rFont val="UD デジタル 教科書体 NK-B"/>
        <family val="1"/>
        <charset val="128"/>
      </rPr>
      <t>でのご利用でお間違えありませんか？ ９</t>
    </r>
    <r>
      <rPr>
        <sz val="14"/>
        <color rgb="FF002060"/>
        <rFont val="UD デジタル 教科書体 NK-B"/>
        <family val="1"/>
        <charset val="128"/>
      </rPr>
      <t>：0０入所は</t>
    </r>
    <r>
      <rPr>
        <sz val="14"/>
        <color rgb="FFFF0000"/>
        <rFont val="UD デジタル 教科書体 NK-B"/>
        <family val="1"/>
        <charset val="128"/>
      </rPr>
      <t>【⑥計画書 ９時】</t>
    </r>
    <r>
      <rPr>
        <sz val="14"/>
        <color rgb="FF002060"/>
        <rFont val="UD デジタル 教科書体 NK-B"/>
        <family val="1"/>
        <charset val="128"/>
      </rPr>
      <t>で作成</t>
    </r>
    <r>
      <rPr>
        <sz val="14"/>
        <color theme="1"/>
        <rFont val="UD デジタル 教科書体 NK-B"/>
        <family val="1"/>
        <charset val="128"/>
      </rPr>
      <t>してください。</t>
    </r>
    <rPh sb="5" eb="7">
      <t>ニュウショ</t>
    </rPh>
    <rPh sb="10" eb="12">
      <t>リヨウ</t>
    </rPh>
    <rPh sb="14" eb="16">
      <t>マチガ</t>
    </rPh>
    <rPh sb="29" eb="31">
      <t>ニュウショ</t>
    </rPh>
    <rPh sb="34" eb="37">
      <t>ケイカクショ</t>
    </rPh>
    <rPh sb="39" eb="40">
      <t>ジ</t>
    </rPh>
    <rPh sb="42" eb="44">
      <t>サクセイ</t>
    </rPh>
    <phoneticPr fontId="1"/>
  </si>
  <si>
    <t>とちぎ海浜自然の家　　　TEL：(0291) 37-4004　　MAIL：kaihin-shakyo@tmf.or.jp　　</t>
    <phoneticPr fontId="60"/>
  </si>
  <si>
    <t>とちぎ海浜自然の家　　　TEL：(0291) 37-4004　　MAIL：kaihin-shakyo@tmf.or.jp</t>
    <phoneticPr fontId="60"/>
  </si>
  <si>
    <r>
      <rPr>
        <b/>
        <sz val="13"/>
        <color rgb="FFFF6600"/>
        <rFont val="BIZ UDゴシック"/>
        <family val="3"/>
        <charset val="128"/>
      </rPr>
      <t xml:space="preserve"> ★</t>
    </r>
    <r>
      <rPr>
        <b/>
        <sz val="10.5"/>
        <color rgb="FF000000"/>
        <rFont val="BIZ UDゴシック"/>
        <family val="3"/>
        <charset val="128"/>
      </rPr>
      <t xml:space="preserve"> </t>
    </r>
    <r>
      <rPr>
        <b/>
        <sz val="10.5"/>
        <color rgb="FFFF0000"/>
        <rFont val="BIZ UDゴシック"/>
        <family val="3"/>
        <charset val="128"/>
      </rPr>
      <t>入所後～退所前まで</t>
    </r>
    <r>
      <rPr>
        <b/>
        <sz val="10.5"/>
        <color rgb="FF000000"/>
        <rFont val="BIZ UDゴシック"/>
        <family val="3"/>
        <charset val="128"/>
      </rPr>
      <t>の食事について、</t>
    </r>
    <r>
      <rPr>
        <b/>
        <sz val="10.5"/>
        <color rgb="FF0070C0"/>
        <rFont val="BIZ UDゴシック"/>
        <family val="3"/>
        <charset val="128"/>
      </rPr>
      <t>通常食欄（各食事４か所）</t>
    </r>
    <r>
      <rPr>
        <b/>
        <sz val="10.5"/>
        <rFont val="BIZ UDゴシック"/>
        <family val="3"/>
        <charset val="128"/>
      </rPr>
      <t>か</t>
    </r>
    <r>
      <rPr>
        <b/>
        <sz val="10.5"/>
        <color rgb="FF0070C0"/>
        <rFont val="BIZ UDゴシック"/>
        <family val="3"/>
        <charset val="128"/>
      </rPr>
      <t>野外調理欄</t>
    </r>
    <r>
      <rPr>
        <b/>
        <sz val="10.5"/>
        <color rgb="FF000000"/>
        <rFont val="BIZ UDゴシック"/>
        <family val="3"/>
        <charset val="128"/>
      </rPr>
      <t>の</t>
    </r>
    <r>
      <rPr>
        <b/>
        <sz val="10.5"/>
        <color rgb="FFFF0000"/>
        <rFont val="BIZ UDゴシック"/>
        <family val="3"/>
        <charset val="128"/>
      </rPr>
      <t>どちらかは必ず入力</t>
    </r>
    <r>
      <rPr>
        <b/>
        <sz val="10.5"/>
        <color rgb="FF000000"/>
        <rFont val="BIZ UDゴシック"/>
        <family val="3"/>
        <charset val="128"/>
      </rPr>
      <t xml:space="preserve">されているようにしてください。
</t>
    </r>
    <r>
      <rPr>
        <b/>
        <sz val="13"/>
        <color rgb="FF000000"/>
        <rFont val="BIZ UDゴシック"/>
        <family val="3"/>
        <charset val="128"/>
      </rPr>
      <t xml:space="preserve"> 　</t>
    </r>
    <r>
      <rPr>
        <b/>
        <sz val="10.5"/>
        <color rgb="FF000000"/>
        <rFont val="BIZ UDゴシック"/>
        <family val="3"/>
        <charset val="128"/>
      </rPr>
      <t xml:space="preserve"> </t>
    </r>
    <r>
      <rPr>
        <b/>
        <sz val="10.5"/>
        <rFont val="BIZ UDゴシック"/>
        <family val="3"/>
        <charset val="128"/>
      </rPr>
      <t>通常食の</t>
    </r>
    <r>
      <rPr>
        <b/>
        <sz val="10.5"/>
        <color rgb="FFFF0000"/>
        <rFont val="BIZ UDゴシック"/>
        <family val="3"/>
        <charset val="128"/>
      </rPr>
      <t>該当者がいない欄</t>
    </r>
    <r>
      <rPr>
        <b/>
        <sz val="10.5"/>
        <rFont val="BIZ UDゴシック"/>
        <family val="3"/>
        <charset val="128"/>
      </rPr>
      <t>には</t>
    </r>
    <r>
      <rPr>
        <b/>
        <sz val="10.5"/>
        <color rgb="FFFF0000"/>
        <rFont val="BIZ UDゴシック"/>
        <family val="3"/>
        <charset val="128"/>
      </rPr>
      <t>「０」</t>
    </r>
    <r>
      <rPr>
        <b/>
        <sz val="10.5"/>
        <rFont val="BIZ UDゴシック"/>
        <family val="3"/>
        <charset val="128"/>
      </rPr>
      <t>を入力し</t>
    </r>
    <r>
      <rPr>
        <b/>
        <sz val="10.5"/>
        <color rgb="FF000000"/>
        <rFont val="BIZ UDゴシック"/>
        <family val="3"/>
        <charset val="128"/>
      </rPr>
      <t>てください。食物アレルギー欄は対応希望がなければ空欄のままでかまいません。</t>
    </r>
    <r>
      <rPr>
        <b/>
        <sz val="11"/>
        <color rgb="FF000000"/>
        <rFont val="BIZ UDゴシック"/>
        <family val="3"/>
        <charset val="128"/>
      </rPr>
      <t xml:space="preserve">
</t>
    </r>
    <r>
      <rPr>
        <b/>
        <sz val="13"/>
        <color rgb="FF000000"/>
        <rFont val="BIZ UDゴシック"/>
        <family val="3"/>
        <charset val="128"/>
      </rPr>
      <t xml:space="preserve"> </t>
    </r>
    <r>
      <rPr>
        <b/>
        <sz val="13"/>
        <color rgb="FFFF6600"/>
        <rFont val="BIZ UDゴシック"/>
        <family val="3"/>
        <charset val="128"/>
      </rPr>
      <t>★</t>
    </r>
    <r>
      <rPr>
        <b/>
        <sz val="10.5"/>
        <color rgb="FF000000"/>
        <rFont val="BIZ UDゴシック"/>
        <family val="3"/>
        <charset val="128"/>
      </rPr>
      <t xml:space="preserve"> 野外調理実施で</t>
    </r>
    <r>
      <rPr>
        <b/>
        <sz val="10.5"/>
        <color rgb="FFFF0000"/>
        <rFont val="BIZ UDゴシック"/>
        <family val="3"/>
        <charset val="128"/>
      </rPr>
      <t>食堂を利用しない</t>
    </r>
    <r>
      <rPr>
        <b/>
        <sz val="10.5"/>
        <rFont val="BIZ UDゴシック"/>
        <family val="3"/>
        <charset val="128"/>
      </rPr>
      <t>場合は、食数欄に</t>
    </r>
    <r>
      <rPr>
        <b/>
        <sz val="10.5"/>
        <color rgb="FFFF0000"/>
        <rFont val="BIZ UDゴシック"/>
        <family val="3"/>
        <charset val="128"/>
      </rPr>
      <t>「０」</t>
    </r>
    <r>
      <rPr>
        <b/>
        <sz val="10.5"/>
        <rFont val="BIZ UDゴシック"/>
        <family val="3"/>
        <charset val="128"/>
      </rPr>
      <t>を入力</t>
    </r>
    <r>
      <rPr>
        <b/>
        <sz val="10.5"/>
        <color rgb="FF000000"/>
        <rFont val="BIZ UDゴシック"/>
        <family val="3"/>
        <charset val="128"/>
      </rPr>
      <t>し、</t>
    </r>
    <r>
      <rPr>
        <b/>
        <sz val="10.5"/>
        <color rgb="FFFF0000"/>
        <rFont val="BIZ UDゴシック"/>
        <family val="3"/>
        <charset val="128"/>
      </rPr>
      <t>『野外調理』</t>
    </r>
    <r>
      <rPr>
        <b/>
        <sz val="10.5"/>
        <rFont val="BIZ UDゴシック"/>
        <family val="3"/>
        <charset val="128"/>
      </rPr>
      <t>欄に</t>
    </r>
    <r>
      <rPr>
        <b/>
        <sz val="10.5"/>
        <color rgb="FFFF0000"/>
        <rFont val="BIZ UDゴシック"/>
        <family val="3"/>
        <charset val="128"/>
      </rPr>
      <t>野外調理で食事をとる人数</t>
    </r>
    <r>
      <rPr>
        <b/>
        <sz val="10.5"/>
        <rFont val="BIZ UDゴシック"/>
        <family val="3"/>
        <charset val="128"/>
      </rPr>
      <t>を入力してください。</t>
    </r>
    <r>
      <rPr>
        <b/>
        <sz val="11"/>
        <color rgb="FF000000"/>
        <rFont val="BIZ UDゴシック"/>
        <family val="3"/>
        <charset val="128"/>
      </rPr>
      <t xml:space="preserve">
</t>
    </r>
    <r>
      <rPr>
        <b/>
        <sz val="13"/>
        <color rgb="FF000000"/>
        <rFont val="BIZ UDゴシック"/>
        <family val="3"/>
        <charset val="128"/>
      </rPr>
      <t xml:space="preserve"> 　</t>
    </r>
    <r>
      <rPr>
        <b/>
        <sz val="10.5"/>
        <color rgb="FF000000"/>
        <rFont val="BIZ UDゴシック"/>
        <family val="3"/>
        <charset val="128"/>
      </rPr>
      <t xml:space="preserve"> お弁当持参などで</t>
    </r>
    <r>
      <rPr>
        <b/>
        <sz val="10.5"/>
        <color rgb="FFFF0000"/>
        <rFont val="BIZ UDゴシック"/>
        <family val="3"/>
        <charset val="128"/>
      </rPr>
      <t>野外調理も実施しない</t>
    </r>
    <r>
      <rPr>
        <b/>
        <sz val="10.5"/>
        <color rgb="FF000000"/>
        <rFont val="BIZ UDゴシック"/>
        <family val="3"/>
        <charset val="128"/>
      </rPr>
      <t>場合は、</t>
    </r>
    <r>
      <rPr>
        <b/>
        <sz val="10.5"/>
        <color rgb="FFFF0000"/>
        <rFont val="BIZ UDゴシック"/>
        <family val="3"/>
        <charset val="128"/>
      </rPr>
      <t>『野外調理』</t>
    </r>
    <r>
      <rPr>
        <b/>
        <sz val="10.5"/>
        <color rgb="FF000000"/>
        <rFont val="BIZ UDゴシック"/>
        <family val="3"/>
        <charset val="128"/>
      </rPr>
      <t>欄</t>
    </r>
    <r>
      <rPr>
        <b/>
        <sz val="10.5"/>
        <rFont val="BIZ UDゴシック"/>
        <family val="3"/>
        <charset val="128"/>
      </rPr>
      <t>にも</t>
    </r>
    <r>
      <rPr>
        <b/>
        <sz val="10.5"/>
        <color rgb="FFFF0000"/>
        <rFont val="BIZ UDゴシック"/>
        <family val="3"/>
        <charset val="128"/>
      </rPr>
      <t>「０」</t>
    </r>
    <r>
      <rPr>
        <b/>
        <sz val="10.5"/>
        <rFont val="BIZ UDゴシック"/>
        <family val="3"/>
        <charset val="128"/>
      </rPr>
      <t>を入力してください。</t>
    </r>
    <rPh sb="3" eb="6">
      <t>にゅうしょご</t>
    </rPh>
    <rPh sb="7" eb="9">
      <t>たいしょ</t>
    </rPh>
    <rPh sb="9" eb="10">
      <t>まえ</t>
    </rPh>
    <rPh sb="13" eb="15">
      <t>しょくじ</t>
    </rPh>
    <rPh sb="20" eb="22">
      <t>つうじょう</t>
    </rPh>
    <rPh sb="22" eb="23">
      <t>しょく</t>
    </rPh>
    <rPh sb="23" eb="24">
      <t>らん</t>
    </rPh>
    <rPh sb="25" eb="26">
      <t>かく</t>
    </rPh>
    <rPh sb="26" eb="28">
      <t>しょくじ</t>
    </rPh>
    <rPh sb="33" eb="35">
      <t>やがい</t>
    </rPh>
    <rPh sb="35" eb="37">
      <t>ちょうり</t>
    </rPh>
    <rPh sb="37" eb="38">
      <t>らん</t>
    </rPh>
    <rPh sb="44" eb="45">
      <t>かなら</t>
    </rPh>
    <rPh sb="46" eb="48">
      <t>にゅうりょく</t>
    </rPh>
    <rPh sb="67" eb="69">
      <t>つうじょう</t>
    </rPh>
    <rPh sb="69" eb="70">
      <t>しょく</t>
    </rPh>
    <rPh sb="71" eb="73">
      <t>がいとう</t>
    </rPh>
    <rPh sb="73" eb="74">
      <t>しゃ</t>
    </rPh>
    <rPh sb="78" eb="79">
      <t>らん</t>
    </rPh>
    <rPh sb="88" eb="90">
      <t>しょくもつ</t>
    </rPh>
    <rPh sb="95" eb="96">
      <t>らん</t>
    </rPh>
    <rPh sb="97" eb="99">
      <t>たいおう</t>
    </rPh>
    <rPh sb="99" eb="101">
      <t>きぼう</t>
    </rPh>
    <rPh sb="106" eb="108">
      <t>くうらん</t>
    </rPh>
    <rPh sb="127" eb="129">
      <t>じっし</t>
    </rPh>
    <rPh sb="144" eb="145">
      <t>らん</t>
    </rPh>
    <rPh sb="146" eb="148">
      <t>はんかく</t>
    </rPh>
    <rPh sb="162" eb="164">
      <t>やがい</t>
    </rPh>
    <rPh sb="164" eb="166">
      <t>ちょうり</t>
    </rPh>
    <rPh sb="167" eb="169">
      <t>しょくじ</t>
    </rPh>
    <rPh sb="172" eb="174">
      <t>にんずう</t>
    </rPh>
    <rPh sb="175" eb="177">
      <t>にゅうりょく</t>
    </rPh>
    <rPh sb="189" eb="191">
      <t>べんとう</t>
    </rPh>
    <rPh sb="191" eb="193">
      <t>じさん</t>
    </rPh>
    <rPh sb="196" eb="198">
      <t>やがい</t>
    </rPh>
    <rPh sb="198" eb="200">
      <t>ちょうり</t>
    </rPh>
    <rPh sb="201" eb="203">
      <t>じっし</t>
    </rPh>
    <rPh sb="206" eb="208">
      <t>ばあい</t>
    </rPh>
    <phoneticPr fontId="1" type="Hiragana"/>
  </si>
  <si>
    <t>12：00～</t>
    <phoneticPr fontId="1"/>
  </si>
  <si>
    <t>12：00～場所</t>
    <rPh sb="6" eb="8">
      <t>バショ</t>
    </rPh>
    <phoneticPr fontId="1"/>
  </si>
  <si>
    <t>荒天時場所</t>
    <rPh sb="0" eb="3">
      <t>コウテンジ</t>
    </rPh>
    <rPh sb="3" eb="5">
      <t>バショ</t>
    </rPh>
    <phoneticPr fontId="1"/>
  </si>
  <si>
    <t>スタッフ室前（シェル・ポセ）</t>
    <phoneticPr fontId="1"/>
  </si>
  <si>
    <t>プレイルーム（卓）</t>
    <rPh sb="7" eb="8">
      <t>スグル</t>
    </rPh>
    <phoneticPr fontId="1"/>
  </si>
  <si>
    <t>パターゴルフ（AT)</t>
    <phoneticPr fontId="1"/>
  </si>
  <si>
    <t>創》マリンドーム（AT)</t>
    <rPh sb="0" eb="1">
      <t>ソウ</t>
    </rPh>
    <phoneticPr fontId="1"/>
  </si>
  <si>
    <t>創》マリンドーム</t>
    <phoneticPr fontId="1"/>
  </si>
  <si>
    <t>家族オリエンテーリング（AT)</t>
    <rPh sb="0" eb="2">
      <t>カゾク</t>
    </rPh>
    <phoneticPr fontId="1"/>
  </si>
  <si>
    <t>創》貝飾りペンスタンド（AT)</t>
    <rPh sb="0" eb="1">
      <t>ソウ</t>
    </rPh>
    <rPh sb="2" eb="4">
      <t>カイカザ</t>
    </rPh>
    <phoneticPr fontId="1"/>
  </si>
  <si>
    <t>パターゴルフ</t>
    <phoneticPr fontId="1"/>
  </si>
  <si>
    <t>創》貝飾りアートマグネット（AT)</t>
    <rPh sb="0" eb="1">
      <t>ソウ</t>
    </rPh>
    <rPh sb="2" eb="4">
      <t>カイカザ</t>
    </rPh>
    <phoneticPr fontId="1"/>
  </si>
  <si>
    <t>FT（★海ぴぃラリー）</t>
    <rPh sb="4" eb="5">
      <t>カイ</t>
    </rPh>
    <phoneticPr fontId="1"/>
  </si>
  <si>
    <t>ポセイドン・海ぴぃラリー（スタッフ室前）</t>
    <rPh sb="6" eb="7">
      <t>カイ</t>
    </rPh>
    <rPh sb="17" eb="19">
      <t>シツマエ</t>
    </rPh>
    <phoneticPr fontId="1"/>
  </si>
  <si>
    <t>スタッフ室前（シェル・ポセ・海ぴぃ）</t>
    <rPh sb="14" eb="15">
      <t>カイ</t>
    </rPh>
    <phoneticPr fontId="1"/>
  </si>
  <si>
    <t>３歳児
以下</t>
    <rPh sb="1" eb="3">
      <t>サイジ</t>
    </rPh>
    <rPh sb="4" eb="5">
      <t>イ</t>
    </rPh>
    <rPh sb="5" eb="6">
      <t>シタ</t>
    </rPh>
    <phoneticPr fontId="60"/>
  </si>
  <si>
    <t>４歳～
学齢前</t>
    <rPh sb="1" eb="2">
      <t>サイ</t>
    </rPh>
    <rPh sb="4" eb="6">
      <t>ガクレイ</t>
    </rPh>
    <rPh sb="6" eb="7">
      <t>マエ</t>
    </rPh>
    <phoneticPr fontId="60"/>
  </si>
  <si>
    <t>西野外調理場（杉板）</t>
    <rPh sb="0" eb="6">
      <t>ニシヤガイチョウリジョウ</t>
    </rPh>
    <rPh sb="7" eb="8">
      <t>スギ</t>
    </rPh>
    <rPh sb="8" eb="9">
      <t>イタ</t>
    </rPh>
    <phoneticPr fontId="1"/>
  </si>
  <si>
    <t>創》杉板焼き（AT)</t>
    <rPh sb="2" eb="5">
      <t>スギイタヤ</t>
    </rPh>
    <phoneticPr fontId="1"/>
  </si>
  <si>
    <r>
      <rPr>
        <sz val="12"/>
        <color rgb="FF000000"/>
        <rFont val="ＭＳ 明朝"/>
        <family val="1"/>
        <charset val="128"/>
      </rPr>
      <t>１　本表の※の欄は、本所で記入します。
２　シーツ（リネン）について　
　　　・１セット（シーツ２枚、枕カバー１枚）につき</t>
    </r>
    <r>
      <rPr>
        <b/>
        <sz val="12"/>
        <color rgb="FF000000"/>
        <rFont val="HGPｺﾞｼｯｸM"/>
        <family val="3"/>
        <charset val="128"/>
      </rPr>
      <t>２００円</t>
    </r>
    <r>
      <rPr>
        <sz val="12"/>
        <color rgb="FF000000"/>
        <rFont val="ＭＳ 明朝"/>
        <family val="1"/>
        <charset val="128"/>
      </rPr>
      <t>になります。
　　　・１つのベッドまたは布団で、１セットのリネンが必要となります。
  　　・小さなお子様が添い寝をする場合は、数に含める必要はありません。
  　　・必要なシーツのセット数を御記入ください。
３　利用料金の合計が概ね</t>
    </r>
    <r>
      <rPr>
        <sz val="12"/>
        <color rgb="FFFF0000"/>
        <rFont val="ＭＳ 明朝"/>
        <family val="1"/>
        <charset val="128"/>
      </rPr>
      <t>１０万円</t>
    </r>
    <r>
      <rPr>
        <sz val="12"/>
        <color rgb="FF000000"/>
        <rFont val="ＭＳ 明朝"/>
        <family val="1"/>
        <charset val="128"/>
      </rPr>
      <t>未満の場合は、現金でのお支払いをお願いします。
４　領収書（</t>
    </r>
    <r>
      <rPr>
        <b/>
        <sz val="12"/>
        <color rgb="FF000000"/>
        <rFont val="HGPｺﾞｼｯｸM"/>
        <family val="3"/>
        <charset val="128"/>
      </rPr>
      <t>施設利用料・光熱水費・リネン料</t>
    </r>
    <r>
      <rPr>
        <sz val="12"/>
        <color rgb="FF000000"/>
        <rFont val="ＭＳ 明朝"/>
        <family val="1"/>
        <charset val="128"/>
      </rPr>
      <t>）は、原則として一団体一枚となります。
　　特に領収書の分割を希望される場合は、上記の２段目以降の欄を御利用ください。
　　なお、</t>
    </r>
    <r>
      <rPr>
        <b/>
        <sz val="12"/>
        <color rgb="FF000000"/>
        <rFont val="HGPｺﾞｼｯｸM"/>
        <family val="3"/>
        <charset val="128"/>
      </rPr>
      <t>食事料および食材、活動物品代</t>
    </r>
    <r>
      <rPr>
        <sz val="12"/>
        <color rgb="FF000000"/>
        <rFont val="ＭＳ 明朝"/>
        <family val="1"/>
        <charset val="128"/>
      </rPr>
      <t>については、別会計になります。</t>
    </r>
    <r>
      <rPr>
        <sz val="12"/>
        <color rgb="FF000000"/>
        <rFont val="ＭＳ ゴシック"/>
        <family val="3"/>
        <charset val="128"/>
      </rPr>
      <t xml:space="preserve">
</t>
    </r>
    <phoneticPr fontId="1"/>
  </si>
  <si>
    <t>４歳児
未満</t>
    <rPh sb="1" eb="3">
      <t>サイジ</t>
    </rPh>
    <rPh sb="4" eb="6">
      <t>ミマン</t>
    </rPh>
    <phoneticPr fontId="60"/>
  </si>
  <si>
    <t>430円</t>
    <rPh sb="3" eb="4">
      <t>エン</t>
    </rPh>
    <phoneticPr fontId="1"/>
  </si>
  <si>
    <t>550円</t>
    <rPh sb="3" eb="4">
      <t>エン</t>
    </rPh>
    <phoneticPr fontId="1"/>
  </si>
  <si>
    <t>670円</t>
    <rPh sb="3" eb="4">
      <t>エン</t>
    </rPh>
    <phoneticPr fontId="1"/>
  </si>
  <si>
    <t>460円</t>
    <rPh sb="3" eb="4">
      <t>エン</t>
    </rPh>
    <phoneticPr fontId="1"/>
  </si>
  <si>
    <t>600円</t>
    <rPh sb="3" eb="4">
      <t>エン</t>
    </rPh>
    <phoneticPr fontId="1"/>
  </si>
  <si>
    <t>700円</t>
    <rPh sb="3" eb="4">
      <t>エン</t>
    </rPh>
    <phoneticPr fontId="1"/>
  </si>
  <si>
    <t>510円</t>
    <rPh sb="3" eb="4">
      <t>エン</t>
    </rPh>
    <phoneticPr fontId="1"/>
  </si>
  <si>
    <t>860円</t>
    <rPh sb="3" eb="4">
      <t>エン</t>
    </rPh>
    <phoneticPr fontId="1"/>
  </si>
  <si>
    <t>1,120円</t>
    <rPh sb="5" eb="6">
      <t>エン</t>
    </rPh>
    <phoneticPr fontId="1"/>
  </si>
  <si>
    <t xml:space="preserve"> 活動終了時刻</t>
    <phoneticPr fontId="1"/>
  </si>
  <si>
    <t>活動終了時刻</t>
    <phoneticPr fontId="1"/>
  </si>
  <si>
    <t>野外調理（ピザ）（AT)</t>
    <rPh sb="0" eb="4">
      <t>ヤガイチョウリ</t>
    </rPh>
    <phoneticPr fontId="1"/>
  </si>
  <si>
    <t>プルダウンリスト</t>
    <phoneticPr fontId="1"/>
  </si>
  <si>
    <t>とちぎ海浜自然の家食事予定表</t>
    <rPh sb="3" eb="5">
      <t>カイヒン</t>
    </rPh>
    <rPh sb="5" eb="7">
      <t>シゼン</t>
    </rPh>
    <rPh sb="8" eb="9">
      <t>イエ</t>
    </rPh>
    <rPh sb="9" eb="11">
      <t>ショクジ</t>
    </rPh>
    <rPh sb="11" eb="14">
      <t>ヨテイヒョウ</t>
    </rPh>
    <phoneticPr fontId="60"/>
  </si>
  <si>
    <t>スポーツ倉庫前</t>
    <rPh sb="4" eb="6">
      <t>ソウコ</t>
    </rPh>
    <rPh sb="6" eb="7">
      <t>マエ</t>
    </rPh>
    <phoneticPr fontId="1"/>
  </si>
  <si>
    <t>創》貝殻キーホルダー（AT)</t>
    <rPh sb="0" eb="1">
      <t>ソウ</t>
    </rPh>
    <rPh sb="2" eb="4">
      <t>カイガラ</t>
    </rPh>
    <phoneticPr fontId="1"/>
  </si>
  <si>
    <t>モトクロス・サイクリング（AT)</t>
    <phoneticPr fontId="1"/>
  </si>
  <si>
    <t>自転車倉庫前</t>
    <rPh sb="0" eb="3">
      <t>ジテンシャ</t>
    </rPh>
    <rPh sb="3" eb="5">
      <t>ソウコ</t>
    </rPh>
    <rPh sb="5" eb="6">
      <t>マエ</t>
    </rPh>
    <phoneticPr fontId="1"/>
  </si>
  <si>
    <t>創》貝殻キーホルダー（AT)</t>
    <rPh sb="2" eb="4">
      <t>カイガラ</t>
    </rPh>
    <phoneticPr fontId="1"/>
  </si>
  <si>
    <t>創》海砂時計（AT)</t>
    <rPh sb="0" eb="1">
      <t>ソウ</t>
    </rPh>
    <rPh sb="2" eb="3">
      <t>ウミ</t>
    </rPh>
    <rPh sb="3" eb="4">
      <t>スナ</t>
    </rPh>
    <rPh sb="4" eb="6">
      <t>ドケイ</t>
    </rPh>
    <phoneticPr fontId="1"/>
  </si>
  <si>
    <t>／</t>
    <phoneticPr fontId="1"/>
  </si>
  <si>
    <t>合計</t>
    <rPh sb="0" eb="2">
      <t>ゴウケイ</t>
    </rPh>
    <phoneticPr fontId="1"/>
  </si>
  <si>
    <t>人</t>
    <rPh sb="0" eb="1">
      <t>ニン</t>
    </rPh>
    <phoneticPr fontId="1"/>
  </si>
  <si>
    <t>人数</t>
    <rPh sb="0" eb="2">
      <t>ニンズウ</t>
    </rPh>
    <phoneticPr fontId="60"/>
  </si>
  <si>
    <t>人数内訳</t>
    <rPh sb="0" eb="4">
      <t>ニンズウウチワケ</t>
    </rPh>
    <phoneticPr fontId="60"/>
  </si>
  <si>
    <t>児童数</t>
    <rPh sb="0" eb="3">
      <t>ジドウスウ</t>
    </rPh>
    <phoneticPr fontId="1"/>
  </si>
  <si>
    <t>男</t>
    <rPh sb="0" eb="1">
      <t>オトコ</t>
    </rPh>
    <phoneticPr fontId="1"/>
  </si>
  <si>
    <t>、女</t>
    <rPh sb="1" eb="2">
      <t>オンナ</t>
    </rPh>
    <phoneticPr fontId="1"/>
  </si>
  <si>
    <t>計</t>
    <rPh sb="0" eb="1">
      <t>ケイ</t>
    </rPh>
    <phoneticPr fontId="1"/>
  </si>
  <si>
    <t>引率者数</t>
    <rPh sb="0" eb="4">
      <t>インソツシャスウ</t>
    </rPh>
    <phoneticPr fontId="1"/>
  </si>
  <si>
    <t>連絡先電話番号1</t>
    <rPh sb="0" eb="3">
      <t>レンラクサキ</t>
    </rPh>
    <phoneticPr fontId="60"/>
  </si>
  <si>
    <t>FT（★家族OL）</t>
    <rPh sb="4" eb="6">
      <t>カゾク</t>
    </rPh>
    <phoneticPr fontId="1"/>
  </si>
  <si>
    <t>スタッフ室前（家族OL・シェル・ポセ）</t>
    <rPh sb="7" eb="9">
      <t>カゾク</t>
    </rPh>
    <phoneticPr fontId="1"/>
  </si>
  <si>
    <t>春 の 利 用 計 画 書 （ ファミリー ・ グループ ）</t>
    <rPh sb="0" eb="1">
      <t>ハル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</si>
</sst>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7">
    <numFmt numFmtId="5" formatCode="&quot;¥&quot;#,##0;&quot;¥&quot;\-#,##0"/>
    <numFmt numFmtId="42" formatCode="_ &quot;¥&quot;* #,##0_ ;_ &quot;¥&quot;* \-#,##0_ ;_ &quot;¥&quot;* &quot;-&quot;_ ;_ @_ "/>
    <numFmt numFmtId="41" formatCode="_ * #,##0_ ;_ * \-#,##0_ ;_ * &quot;-&quot;_ ;_ @_ "/>
    <numFmt numFmtId="176" formatCode="#"/>
    <numFmt numFmtId="177" formatCode="#,###"/>
    <numFmt numFmtId="178" formatCode="&quot;¥&quot;#,##0_);[Red]\(&quot;¥&quot;#,##0\)"/>
    <numFmt numFmtId="179" formatCode="[$-F800]dddd\,\ mmmm\ dd\,\ yyyy"/>
    <numFmt numFmtId="180" formatCode="&quot;¥&quot;#,##0_);\(&quot;¥&quot;#,##0\)"/>
    <numFmt numFmtId="181" formatCode="m/d;@"/>
    <numFmt numFmtId="182" formatCode="m&quot;月&quot;d&quot;日&quot;;@"/>
    <numFmt numFmtId="183" formatCode="m"/>
    <numFmt numFmtId="184" formatCode="d"/>
    <numFmt numFmtId="185" formatCode="aaa"/>
    <numFmt numFmtId="186" formatCode="m&quot;月&quot;d&quot;日 (&quot;aaa&quot;)&quot;"/>
    <numFmt numFmtId="187" formatCode="0_);[Red]\(0\)"/>
    <numFmt numFmtId="188" formatCode="0&quot;円&quot;"/>
    <numFmt numFmtId="189" formatCode="yy&quot;年 &quot;m&quot;月&quot;d&quot;日 (&quot;aaa&quot;)&quot;"/>
    <numFmt numFmtId="190" formatCode="yyyy&quot;年&quot;m&quot;月&quot;d&quot;日&quot;;@"/>
    <numFmt numFmtId="191" formatCode="yyyy&quot;年 &quot;m&quot;月&quot;d&quot;日 ( &quot;aaa&quot; )&quot;"/>
    <numFmt numFmtId="192" formatCode="m&quot;月&quot;d&quot;日 ( &quot;aaa&quot; )&quot;"/>
    <numFmt numFmtId="193" formatCode="m&quot;／&quot;d"/>
    <numFmt numFmtId="194" formatCode="0&quot;組&quot;"/>
    <numFmt numFmtId="195" formatCode="0&quot;人&quot;"/>
    <numFmt numFmtId="196" formatCode="&quot;(&quot;0&quot;)&quot;"/>
    <numFmt numFmtId="197" formatCode="&quot;(&quot;0&quot;円)&quot;"/>
    <numFmt numFmtId="198" formatCode="[&lt;=999]000;[&lt;=9999]000\-00;000\-0000"/>
    <numFmt numFmtId="199" formatCode="[&lt;=99999999]####\-####;\(00\)\ ####\-####"/>
  </numFmts>
  <fonts count="398"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color theme="1"/>
      <name val="HG丸ｺﾞｼｯｸM-PRO"/>
      <family val="3"/>
      <charset val="128"/>
    </font>
    <font>
      <sz val="16"/>
      <color theme="1"/>
      <name val="HG丸ｺﾞｼｯｸM-PRO"/>
      <family val="3"/>
      <charset val="128"/>
    </font>
    <font>
      <sz val="12"/>
      <color theme="1"/>
      <name val="HG丸ｺﾞｼｯｸM-PRO"/>
      <family val="3"/>
      <charset val="128"/>
    </font>
    <font>
      <sz val="6"/>
      <name val="ＭＳ Ｐ明朝"/>
      <family val="1"/>
      <charset val="128"/>
    </font>
    <font>
      <sz val="11"/>
      <name val="ＭＳ Ｐゴシック"/>
      <family val="3"/>
      <charset val="128"/>
    </font>
    <font>
      <b/>
      <sz val="12"/>
      <color theme="1"/>
      <name val="HG丸ｺﾞｼｯｸM-PRO"/>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0"/>
      <color theme="1"/>
      <name val="ＭＳ Ｐゴシック"/>
      <family val="2"/>
      <charset val="128"/>
      <scheme val="minor"/>
    </font>
    <font>
      <sz val="10"/>
      <color theme="1"/>
      <name val="HG丸ｺﾞｼｯｸM-PRO"/>
      <family val="3"/>
      <charset val="128"/>
    </font>
    <font>
      <b/>
      <sz val="10"/>
      <color theme="1"/>
      <name val="HG丸ｺﾞｼｯｸM-PRO"/>
      <family val="3"/>
      <charset val="128"/>
    </font>
    <font>
      <sz val="10.5"/>
      <color rgb="FF000000"/>
      <name val="ＭＳ 明朝"/>
      <family val="1"/>
      <charset val="128"/>
    </font>
    <font>
      <sz val="10"/>
      <color rgb="FF000000"/>
      <name val="ＭＳ ゴシック"/>
      <family val="3"/>
      <charset val="128"/>
    </font>
    <font>
      <b/>
      <sz val="10"/>
      <color rgb="FF000000"/>
      <name val="ＭＳ ゴシック"/>
      <family val="3"/>
      <charset val="128"/>
    </font>
    <font>
      <sz val="10.5"/>
      <color rgb="FF000000"/>
      <name val="ＭＳ ゴシック"/>
      <family val="3"/>
      <charset val="128"/>
    </font>
    <font>
      <sz val="11"/>
      <color rgb="FF000000"/>
      <name val="ＭＳ ゴシック"/>
      <family val="3"/>
      <charset val="128"/>
    </font>
    <font>
      <sz val="12"/>
      <color rgb="FF000000"/>
      <name val="ＭＳ ゴシック"/>
      <family val="3"/>
      <charset val="128"/>
    </font>
    <font>
      <b/>
      <sz val="16"/>
      <color rgb="FF000000"/>
      <name val="ＭＳ ゴシック"/>
      <family val="3"/>
      <charset val="128"/>
    </font>
    <font>
      <sz val="11"/>
      <color theme="1"/>
      <name val="ＭＳ ゴシック"/>
      <family val="3"/>
      <charset val="128"/>
    </font>
    <font>
      <sz val="12"/>
      <color rgb="FF000000"/>
      <name val="ＭＳ 明朝"/>
      <family val="1"/>
      <charset val="128"/>
    </font>
    <font>
      <sz val="9"/>
      <color rgb="FF000000"/>
      <name val="ＭＳ ゴシック"/>
      <family val="3"/>
      <charset val="128"/>
    </font>
    <font>
      <b/>
      <sz val="10.5"/>
      <color theme="1"/>
      <name val="ＭＳ ゴシック"/>
      <family val="3"/>
      <charset val="128"/>
    </font>
    <font>
      <b/>
      <sz val="10.5"/>
      <color rgb="FF000000"/>
      <name val="ＭＳ ゴシック"/>
      <family val="3"/>
      <charset val="128"/>
    </font>
    <font>
      <b/>
      <sz val="10"/>
      <color theme="1"/>
      <name val="ＭＳ ゴシック"/>
      <family val="3"/>
      <charset val="128"/>
    </font>
    <font>
      <b/>
      <sz val="12"/>
      <color rgb="FF000000"/>
      <name val="ＭＳ ゴシック"/>
      <family val="3"/>
      <charset val="128"/>
    </font>
    <font>
      <b/>
      <sz val="11"/>
      <color rgb="FF000000"/>
      <name val="ＭＳ ゴシック"/>
      <family val="3"/>
      <charset val="128"/>
    </font>
    <font>
      <sz val="10.5"/>
      <color rgb="FF000000"/>
      <name val="ＭＳ Ｐゴシック"/>
      <family val="3"/>
      <charset val="128"/>
    </font>
    <font>
      <sz val="14"/>
      <name val="HGP創英角ﾎﾟｯﾌﾟ体"/>
      <family val="3"/>
      <charset val="128"/>
    </font>
    <font>
      <sz val="11"/>
      <color rgb="FF000000"/>
      <name val="HG丸ｺﾞｼｯｸM-PRO"/>
      <family val="3"/>
      <charset val="128"/>
    </font>
    <font>
      <sz val="12"/>
      <color rgb="FF000000"/>
      <name val="HG丸ｺﾞｼｯｸM-PRO"/>
      <family val="3"/>
      <charset val="128"/>
    </font>
    <font>
      <sz val="11"/>
      <color rgb="FF000000"/>
      <name val="ＭＳ Ｐゴシック"/>
      <family val="3"/>
      <charset val="128"/>
    </font>
    <font>
      <b/>
      <sz val="12"/>
      <color rgb="FF000000"/>
      <name val="HG丸ｺﾞｼｯｸM-PRO"/>
      <family val="3"/>
      <charset val="128"/>
    </font>
    <font>
      <b/>
      <sz val="11"/>
      <name val="HG丸ｺﾞｼｯｸM-PRO"/>
      <family val="3"/>
      <charset val="128"/>
    </font>
    <font>
      <b/>
      <sz val="11"/>
      <color rgb="FF000000"/>
      <name val="HG丸ｺﾞｼｯｸM-PRO"/>
      <family val="3"/>
      <charset val="128"/>
    </font>
    <font>
      <b/>
      <sz val="11"/>
      <color theme="1"/>
      <name val="HG丸ｺﾞｼｯｸM-PRO"/>
      <family val="3"/>
      <charset val="128"/>
    </font>
    <font>
      <b/>
      <sz val="14"/>
      <color theme="1"/>
      <name val="HG丸ｺﾞｼｯｸM-PRO"/>
      <family val="3"/>
      <charset val="128"/>
    </font>
    <font>
      <sz val="14"/>
      <color rgb="FF000000"/>
      <name val="ＭＳ Ｐゴシック"/>
      <family val="3"/>
      <charset val="128"/>
    </font>
    <font>
      <b/>
      <sz val="10.55"/>
      <color rgb="FF000000"/>
      <name val="ＭＳ ゴシック"/>
      <family val="3"/>
      <charset val="128"/>
    </font>
    <font>
      <sz val="14"/>
      <color rgb="FF000000"/>
      <name val="HGP創英角ﾎﾟｯﾌﾟ体"/>
      <family val="3"/>
      <charset val="128"/>
    </font>
    <font>
      <sz val="12"/>
      <color rgb="FFFF0000"/>
      <name val="HGP創英角ﾎﾟｯﾌﾟ体"/>
      <family val="3"/>
      <charset val="128"/>
    </font>
    <font>
      <sz val="14"/>
      <color rgb="FFFF0000"/>
      <name val="HGP創英角ﾎﾟｯﾌﾟ体"/>
      <family val="3"/>
      <charset val="128"/>
    </font>
    <font>
      <b/>
      <sz val="16"/>
      <color rgb="FF000000"/>
      <name val="HG丸ｺﾞｼｯｸM-PRO"/>
      <family val="3"/>
      <charset val="128"/>
    </font>
    <font>
      <b/>
      <sz val="16"/>
      <color theme="1"/>
      <name val="HG丸ｺﾞｼｯｸM-PRO"/>
      <family val="3"/>
      <charset val="128"/>
    </font>
    <font>
      <b/>
      <sz val="14"/>
      <color theme="1"/>
      <name val="ＭＳ Ｐゴシック"/>
      <family val="3"/>
      <charset val="128"/>
      <scheme val="minor"/>
    </font>
    <font>
      <sz val="30"/>
      <color rgb="FF000000"/>
      <name val="HGｺﾞｼｯｸE"/>
      <family val="3"/>
      <charset val="128"/>
    </font>
    <font>
      <sz val="9"/>
      <color theme="1"/>
      <name val="HG丸ｺﾞｼｯｸM-PRO"/>
      <family val="3"/>
      <charset val="128"/>
    </font>
    <font>
      <sz val="11"/>
      <name val="ＭＳ Ｐゴシック"/>
      <family val="2"/>
      <charset val="128"/>
      <scheme val="minor"/>
    </font>
    <font>
      <sz val="11"/>
      <color theme="1"/>
      <name val="UD デジタル 教科書体 NK-B"/>
      <family val="1"/>
      <charset val="128"/>
    </font>
    <font>
      <b/>
      <sz val="16"/>
      <color rgb="FFFF0000"/>
      <name val="UD デジタル 教科書体 NK-B"/>
      <family val="1"/>
      <charset val="128"/>
    </font>
    <font>
      <sz val="18"/>
      <name val="HGP創英角ﾎﾟｯﾌﾟ体"/>
      <family val="3"/>
      <charset val="128"/>
    </font>
    <font>
      <sz val="10.5"/>
      <color theme="1"/>
      <name val="ＭＳ Ｐゴシック"/>
      <family val="2"/>
      <charset val="128"/>
      <scheme val="minor"/>
    </font>
    <font>
      <sz val="11"/>
      <color rgb="FFFF0000"/>
      <name val="ＤＦ特太ゴシック体"/>
      <family val="3"/>
      <charset val="128"/>
    </font>
    <font>
      <sz val="10"/>
      <color rgb="FF000000"/>
      <name val="ＭＳ Ｐゴシック"/>
      <family val="3"/>
      <charset val="128"/>
    </font>
    <font>
      <sz val="12"/>
      <name val="HGP創英角ﾎﾟｯﾌﾟ体"/>
      <family val="3"/>
      <charset val="128"/>
    </font>
    <font>
      <sz val="10.5"/>
      <color indexed="8"/>
      <name val="Century"/>
      <family val="1"/>
    </font>
    <font>
      <sz val="10.5"/>
      <color indexed="8"/>
      <name val="ＭＳ Ｐ明朝"/>
      <family val="1"/>
      <charset val="128"/>
    </font>
    <font>
      <sz val="6"/>
      <name val="ＭＳ Ｐゴシック"/>
      <family val="3"/>
      <charset val="128"/>
    </font>
    <font>
      <sz val="11"/>
      <color theme="1"/>
      <name val="ＤＦ平成明朝体W3"/>
      <family val="1"/>
      <charset val="128"/>
    </font>
    <font>
      <sz val="12"/>
      <color theme="1"/>
      <name val="ＤＦ平成明朝体W3"/>
      <family val="1"/>
      <charset val="128"/>
    </font>
    <font>
      <sz val="16"/>
      <color theme="1"/>
      <name val="ＭＳ Ｐ明朝"/>
      <family val="1"/>
      <charset val="128"/>
    </font>
    <font>
      <sz val="14"/>
      <color theme="1"/>
      <name val="ＭＳ Ｐ明朝"/>
      <family val="1"/>
      <charset val="128"/>
    </font>
    <font>
      <sz val="14"/>
      <color theme="1"/>
      <name val="ＤＦ平成明朝体W3"/>
      <family val="1"/>
      <charset val="128"/>
    </font>
    <font>
      <sz val="12"/>
      <color theme="1"/>
      <name val="ＭＳ Ｐ明朝"/>
      <family val="1"/>
      <charset val="128"/>
    </font>
    <font>
      <sz val="10.5"/>
      <color theme="1"/>
      <name val="ＭＳ Ｐ明朝"/>
      <family val="1"/>
      <charset val="128"/>
    </font>
    <font>
      <sz val="18"/>
      <color theme="1"/>
      <name val="ＭＳ Ｐ明朝"/>
      <family val="1"/>
      <charset val="128"/>
    </font>
    <font>
      <sz val="22"/>
      <color theme="1"/>
      <name val="ＭＳ Ｐ明朝"/>
      <family val="1"/>
      <charset val="128"/>
    </font>
    <font>
      <sz val="9"/>
      <color theme="1"/>
      <name val="ＭＳ Ｐ明朝"/>
      <family val="1"/>
      <charset val="128"/>
    </font>
    <font>
      <sz val="20"/>
      <color theme="1"/>
      <name val="ＭＳ Ｐ明朝"/>
      <family val="1"/>
      <charset val="128"/>
    </font>
    <font>
      <sz val="14"/>
      <color theme="1"/>
      <name val="ＭＳ Ｐゴシック"/>
      <family val="3"/>
      <charset val="128"/>
      <scheme val="minor"/>
    </font>
    <font>
      <sz val="14"/>
      <color rgb="FF000000"/>
      <name val="ＭＳ Ｐ明朝"/>
      <family val="1"/>
      <charset val="128"/>
    </font>
    <font>
      <sz val="11"/>
      <color theme="1"/>
      <name val="Meiryo UI"/>
      <family val="3"/>
      <charset val="128"/>
    </font>
    <font>
      <sz val="17"/>
      <color theme="0"/>
      <name val="Meiryo UI"/>
      <family val="3"/>
      <charset val="128"/>
    </font>
    <font>
      <sz val="11"/>
      <color rgb="FF0B744D"/>
      <name val="Meiryo UI"/>
      <family val="3"/>
      <charset val="128"/>
    </font>
    <font>
      <sz val="72"/>
      <color theme="0"/>
      <name val="Meiryo UI"/>
      <family val="3"/>
      <charset val="128"/>
    </font>
    <font>
      <sz val="11"/>
      <color theme="0"/>
      <name val="Meiryo UI"/>
      <family val="3"/>
      <charset val="128"/>
    </font>
    <font>
      <b/>
      <sz val="11"/>
      <color theme="1"/>
      <name val="Meiryo UI"/>
      <family val="3"/>
      <charset val="128"/>
    </font>
    <font>
      <sz val="11"/>
      <color theme="1"/>
      <name val="ＭＳ Ｐゴシック"/>
      <family val="3"/>
      <charset val="128"/>
      <scheme val="minor"/>
    </font>
    <font>
      <sz val="10.5"/>
      <color rgb="FF000000"/>
      <name val="Times New Roman"/>
      <family val="1"/>
    </font>
    <font>
      <b/>
      <sz val="8"/>
      <color rgb="FF000000"/>
      <name val="ＭＳ 明朝"/>
      <family val="1"/>
      <charset val="128"/>
    </font>
    <font>
      <b/>
      <sz val="8"/>
      <color rgb="FF000000"/>
      <name val="Times New Roman"/>
      <family val="1"/>
    </font>
    <font>
      <b/>
      <sz val="12"/>
      <color rgb="FF000000"/>
      <name val="HGPｺﾞｼｯｸM"/>
      <family val="3"/>
      <charset val="128"/>
    </font>
    <font>
      <b/>
      <sz val="18"/>
      <name val="ＭＳ Ｐゴシック"/>
      <family val="3"/>
      <charset val="128"/>
    </font>
    <font>
      <sz val="10"/>
      <color theme="1"/>
      <name val="ＭＳ 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b/>
      <sz val="9"/>
      <name val="ＭＳ Ｐゴシック"/>
      <family val="3"/>
      <charset val="128"/>
    </font>
    <font>
      <b/>
      <sz val="10"/>
      <color rgb="FF000000"/>
      <name val="ＭＳ Ｐゴシック"/>
      <family val="3"/>
      <charset val="128"/>
    </font>
    <font>
      <sz val="10"/>
      <name val="ＭＳ ゴシック"/>
      <family val="3"/>
      <charset val="128"/>
    </font>
    <font>
      <b/>
      <sz val="11"/>
      <color theme="1"/>
      <name val="ＭＳ Ｐゴシック"/>
      <family val="3"/>
      <charset val="128"/>
      <scheme val="minor"/>
    </font>
    <font>
      <b/>
      <sz val="16"/>
      <color rgb="FF000000"/>
      <name val="ＭＳ 明朝"/>
      <family val="1"/>
      <charset val="128"/>
    </font>
    <font>
      <b/>
      <sz val="20"/>
      <color rgb="FF000000"/>
      <name val="HGｺﾞｼｯｸE"/>
      <family val="3"/>
      <charset val="128"/>
    </font>
    <font>
      <b/>
      <sz val="20"/>
      <color rgb="FF000000"/>
      <name val="ＭＳ Ｐゴシック"/>
      <family val="3"/>
      <charset val="128"/>
    </font>
    <font>
      <b/>
      <u/>
      <sz val="12"/>
      <color rgb="FF000000"/>
      <name val="ＭＳ ゴシック"/>
      <family val="3"/>
      <charset val="128"/>
    </font>
    <font>
      <b/>
      <sz val="14"/>
      <color rgb="FF000000"/>
      <name val="ＭＳ ゴシック"/>
      <family val="3"/>
      <charset val="128"/>
    </font>
    <font>
      <sz val="11"/>
      <color theme="1"/>
      <name val="ＭＳ Ｐゴシック"/>
      <family val="3"/>
      <charset val="128"/>
    </font>
    <font>
      <sz val="10.5"/>
      <color rgb="FF000000"/>
      <name val="ＭＳ Ｐ明朝"/>
      <family val="1"/>
      <charset val="128"/>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22"/>
      <name val="ＭＳ Ｐゴシック"/>
      <family val="3"/>
      <charset val="128"/>
    </font>
    <font>
      <sz val="11"/>
      <color theme="0"/>
      <name val="ＭＳ Ｐゴシック"/>
      <family val="2"/>
      <charset val="128"/>
      <scheme val="minor"/>
    </font>
    <font>
      <sz val="20"/>
      <color theme="1"/>
      <name val="ＭＳ Ｐゴシック"/>
      <family val="3"/>
      <charset val="128"/>
      <scheme val="minor"/>
    </font>
    <font>
      <sz val="13"/>
      <color theme="1"/>
      <name val="ＭＳ Ｐゴシック"/>
      <family val="3"/>
      <charset val="128"/>
      <scheme val="minor"/>
    </font>
    <font>
      <b/>
      <sz val="12"/>
      <name val="HG丸ｺﾞｼｯｸM-PRO"/>
      <family val="3"/>
      <charset val="128"/>
    </font>
    <font>
      <sz val="11"/>
      <color rgb="FFFF0000"/>
      <name val="ＭＳ Ｐゴシック"/>
      <family val="2"/>
      <charset val="128"/>
      <scheme val="minor"/>
    </font>
    <font>
      <sz val="20"/>
      <color theme="1"/>
      <name val="UD デジタル 教科書体 NK-B"/>
      <family val="1"/>
      <charset val="128"/>
    </font>
    <font>
      <sz val="11"/>
      <color theme="1"/>
      <name val="HGSｺﾞｼｯｸM"/>
      <family val="3"/>
      <charset val="128"/>
    </font>
    <font>
      <sz val="12"/>
      <color theme="1"/>
      <name val="HGPｺﾞｼｯｸM"/>
      <family val="3"/>
      <charset val="128"/>
    </font>
    <font>
      <sz val="18"/>
      <color theme="1"/>
      <name val="HG丸ｺﾞｼｯｸM-PRO"/>
      <family val="3"/>
      <charset val="128"/>
    </font>
    <font>
      <sz val="20"/>
      <color rgb="FFFF0000"/>
      <name val="HGS創英角ｺﾞｼｯｸUB"/>
      <family val="3"/>
      <charset val="128"/>
    </font>
    <font>
      <b/>
      <sz val="10"/>
      <name val="HG丸ｺﾞｼｯｸM-PRO"/>
      <family val="3"/>
      <charset val="128"/>
    </font>
    <font>
      <b/>
      <sz val="16"/>
      <color theme="1"/>
      <name val="ＭＳ ゴシック"/>
      <family val="3"/>
      <charset val="128"/>
    </font>
    <font>
      <sz val="10"/>
      <color rgb="FF000000"/>
      <name val="HG丸ｺﾞｼｯｸM-PRO"/>
      <family val="3"/>
      <charset val="128"/>
    </font>
    <font>
      <sz val="12"/>
      <color rgb="FF000000"/>
      <name val="HGP創英角ﾎﾟｯﾌﾟ体"/>
      <family val="3"/>
      <charset val="128"/>
    </font>
    <font>
      <sz val="10"/>
      <name val="HG丸ｺﾞｼｯｸM-PRO"/>
      <family val="3"/>
      <charset val="128"/>
    </font>
    <font>
      <b/>
      <sz val="16"/>
      <name val="ＭＳ Ｐゴシック"/>
      <family val="3"/>
      <charset val="128"/>
    </font>
    <font>
      <sz val="12"/>
      <color rgb="FF000000"/>
      <name val="ＭＳ Ｐゴシック"/>
      <family val="3"/>
      <charset val="128"/>
    </font>
    <font>
      <b/>
      <sz val="16"/>
      <color rgb="FF000000"/>
      <name val="Segoe UI Symbol"/>
      <family val="2"/>
    </font>
    <font>
      <b/>
      <sz val="14"/>
      <color rgb="FF000000"/>
      <name val="HG丸ｺﾞｼｯｸM-PRO"/>
      <family val="3"/>
      <charset val="128"/>
    </font>
    <font>
      <sz val="16"/>
      <color rgb="FF000000"/>
      <name val="HG丸ｺﾞｼｯｸM-PRO"/>
      <family val="3"/>
      <charset val="128"/>
    </font>
    <font>
      <sz val="10"/>
      <color theme="1"/>
      <name val="HGPｺﾞｼｯｸE"/>
      <family val="3"/>
      <charset val="128"/>
    </font>
    <font>
      <b/>
      <sz val="11"/>
      <color theme="1"/>
      <name val="HGPｺﾞｼｯｸM"/>
      <family val="3"/>
      <charset val="128"/>
    </font>
    <font>
      <sz val="11"/>
      <name val="HGP創英角ｺﾞｼｯｸUB"/>
      <family val="3"/>
      <charset val="128"/>
    </font>
    <font>
      <sz val="9"/>
      <name val="HGP創英角ｺﾞｼｯｸUB"/>
      <family val="3"/>
      <charset val="128"/>
    </font>
    <font>
      <sz val="10.5"/>
      <name val="HGP創英角ｺﾞｼｯｸUB"/>
      <family val="3"/>
      <charset val="128"/>
    </font>
    <font>
      <sz val="8"/>
      <name val="HGP創英角ｺﾞｼｯｸUB"/>
      <family val="3"/>
      <charset val="128"/>
    </font>
    <font>
      <sz val="8"/>
      <name val="HGS創英角ｺﾞｼｯｸUB"/>
      <family val="3"/>
      <charset val="128"/>
    </font>
    <font>
      <sz val="11"/>
      <name val="HGS創英角ｺﾞｼｯｸUB"/>
      <family val="3"/>
      <charset val="128"/>
    </font>
    <font>
      <sz val="10"/>
      <color theme="1"/>
      <name val="HGS創英角ｺﾞｼｯｸUB"/>
      <family val="3"/>
      <charset val="128"/>
    </font>
    <font>
      <sz val="8"/>
      <color theme="1"/>
      <name val="HGS創英角ｺﾞｼｯｸUB"/>
      <family val="3"/>
      <charset val="128"/>
    </font>
    <font>
      <sz val="11"/>
      <color theme="1"/>
      <name val="HGS創英角ｺﾞｼｯｸUB"/>
      <family val="3"/>
      <charset val="128"/>
    </font>
    <font>
      <sz val="14"/>
      <color theme="1"/>
      <name val="UD デジタル 教科書体 NK-B"/>
      <family val="1"/>
      <charset val="128"/>
    </font>
    <font>
      <b/>
      <sz val="28"/>
      <color theme="1"/>
      <name val="ＭＳ Ｐ明朝"/>
      <family val="1"/>
      <charset val="128"/>
    </font>
    <font>
      <sz val="28"/>
      <color theme="1"/>
      <name val="ＭＳ Ｐ明朝"/>
      <family val="1"/>
      <charset val="128"/>
    </font>
    <font>
      <sz val="14"/>
      <color theme="1"/>
      <name val="ＭＳ Ｐゴシック"/>
      <family val="3"/>
      <charset val="128"/>
    </font>
    <font>
      <sz val="16"/>
      <color theme="1"/>
      <name val="ＭＳ Ｐゴシック"/>
      <family val="3"/>
      <charset val="128"/>
    </font>
    <font>
      <sz val="20"/>
      <name val="HGS創英角ｺﾞｼｯｸUB"/>
      <family val="3"/>
      <charset val="128"/>
    </font>
    <font>
      <sz val="14"/>
      <name val="HGPｺﾞｼｯｸE"/>
      <family val="3"/>
      <charset val="128"/>
    </font>
    <font>
      <b/>
      <sz val="10"/>
      <name val="BIZ UDPゴシック"/>
      <family val="3"/>
      <charset val="128"/>
    </font>
    <font>
      <b/>
      <sz val="10"/>
      <color rgb="FFFF0000"/>
      <name val="BIZ UDPゴシック"/>
      <family val="3"/>
      <charset val="128"/>
    </font>
    <font>
      <b/>
      <sz val="13"/>
      <name val="BIZ UDPゴシック"/>
      <family val="3"/>
      <charset val="128"/>
    </font>
    <font>
      <b/>
      <sz val="12"/>
      <color rgb="FFFF0000"/>
      <name val="HG丸ｺﾞｼｯｸM-PRO"/>
      <family val="3"/>
      <charset val="128"/>
    </font>
    <font>
      <sz val="11"/>
      <name val="ＭＳ Ｐゴシック"/>
      <family val="3"/>
      <charset val="128"/>
      <scheme val="minor"/>
    </font>
    <font>
      <sz val="22"/>
      <name val="ＤＦ特太ゴシック体"/>
      <family val="3"/>
      <charset val="128"/>
    </font>
    <font>
      <sz val="11"/>
      <color rgb="FFFF0000"/>
      <name val="BIZ UDゴシック"/>
      <family val="3"/>
      <charset val="128"/>
    </font>
    <font>
      <sz val="13"/>
      <color rgb="FFFF0000"/>
      <name val="BIZ UDゴシック"/>
      <family val="3"/>
      <charset val="128"/>
    </font>
    <font>
      <sz val="12"/>
      <color rgb="FF000000"/>
      <name val="BIZ UDゴシック"/>
      <family val="3"/>
      <charset val="128"/>
    </font>
    <font>
      <sz val="11"/>
      <color rgb="FF000000"/>
      <name val="BIZ UDゴシック"/>
      <family val="3"/>
      <charset val="128"/>
    </font>
    <font>
      <b/>
      <sz val="11"/>
      <color rgb="FFFF0000"/>
      <name val="BIZ UDゴシック"/>
      <family val="3"/>
      <charset val="128"/>
    </font>
    <font>
      <sz val="16"/>
      <color rgb="FF000000"/>
      <name val="BIZ UDゴシック"/>
      <family val="3"/>
      <charset val="128"/>
    </font>
    <font>
      <b/>
      <sz val="11"/>
      <color rgb="FF000000"/>
      <name val="BIZ UDゴシック"/>
      <family val="3"/>
      <charset val="128"/>
    </font>
    <font>
      <b/>
      <sz val="11"/>
      <color rgb="FF000000"/>
      <name val="BIZ UDPゴシック"/>
      <family val="3"/>
      <charset val="128"/>
    </font>
    <font>
      <sz val="12"/>
      <color theme="1"/>
      <name val="ＤＨＰ平成ゴシックW5"/>
      <family val="3"/>
      <charset val="128"/>
    </font>
    <font>
      <sz val="13"/>
      <color rgb="FFFF6600"/>
      <name val="BIZ UDゴシック"/>
      <family val="3"/>
      <charset val="128"/>
    </font>
    <font>
      <sz val="10"/>
      <name val="HGP創英角ｺﾞｼｯｸUB"/>
      <family val="3"/>
      <charset val="128"/>
    </font>
    <font>
      <b/>
      <sz val="10.5"/>
      <color rgb="FF002060"/>
      <name val="BIZ UDゴシック"/>
      <family val="3"/>
      <charset val="128"/>
    </font>
    <font>
      <sz val="10"/>
      <color theme="1"/>
      <name val="HGPｺﾞｼｯｸM"/>
      <family val="3"/>
      <charset val="128"/>
    </font>
    <font>
      <sz val="11"/>
      <color theme="1"/>
      <name val="HGP創英角ｺﾞｼｯｸUB"/>
      <family val="3"/>
      <charset val="128"/>
    </font>
    <font>
      <sz val="11"/>
      <color theme="1"/>
      <name val="HGPｺﾞｼｯｸE"/>
      <family val="3"/>
      <charset val="128"/>
    </font>
    <font>
      <b/>
      <sz val="11"/>
      <color theme="1"/>
      <name val="BIZ UDPゴシック"/>
      <family val="3"/>
      <charset val="128"/>
    </font>
    <font>
      <sz val="10"/>
      <color theme="1"/>
      <name val="BIZ UDPゴシック"/>
      <family val="3"/>
      <charset val="128"/>
    </font>
    <font>
      <sz val="10"/>
      <color rgb="FFFF0000"/>
      <name val="HGS創英角ｺﾞｼｯｸUB"/>
      <family val="3"/>
      <charset val="128"/>
    </font>
    <font>
      <sz val="10"/>
      <name val="HGS創英角ｺﾞｼｯｸUB"/>
      <family val="3"/>
      <charset val="128"/>
    </font>
    <font>
      <b/>
      <sz val="12"/>
      <color theme="1"/>
      <name val="BIZ UDPゴシック"/>
      <family val="3"/>
      <charset val="128"/>
    </font>
    <font>
      <b/>
      <sz val="12"/>
      <name val="ＭＳ Ｐゴシック"/>
      <family val="3"/>
      <charset val="128"/>
    </font>
    <font>
      <sz val="11"/>
      <name val="UD デジタル 教科書体 N-B"/>
      <family val="1"/>
      <charset val="128"/>
    </font>
    <font>
      <b/>
      <sz val="20"/>
      <name val="UD デジタル 教科書体 N-B"/>
      <family val="1"/>
      <charset val="128"/>
    </font>
    <font>
      <b/>
      <sz val="10.5"/>
      <color rgb="FF000000"/>
      <name val="HG丸ｺﾞｼｯｸM-PRO"/>
      <family val="3"/>
      <charset val="128"/>
    </font>
    <font>
      <b/>
      <sz val="13"/>
      <color rgb="FF000000"/>
      <name val="HG丸ｺﾞｼｯｸM-PRO"/>
      <family val="3"/>
      <charset val="128"/>
    </font>
    <font>
      <b/>
      <sz val="11"/>
      <color rgb="FFFF0066"/>
      <name val="BIZ UDPゴシック"/>
      <family val="3"/>
      <charset val="128"/>
    </font>
    <font>
      <b/>
      <sz val="11"/>
      <name val="BIZ UDPゴシック"/>
      <family val="3"/>
      <charset val="128"/>
    </font>
    <font>
      <b/>
      <sz val="16"/>
      <color rgb="FF000000"/>
      <name val="BIZ UDPゴシック"/>
      <family val="3"/>
      <charset val="128"/>
    </font>
    <font>
      <b/>
      <sz val="20"/>
      <color theme="0"/>
      <name val="ＤＨＰ特太ゴシック体"/>
      <family val="3"/>
      <charset val="128"/>
    </font>
    <font>
      <sz val="18"/>
      <color theme="0"/>
      <name val="ＤＦ特太ゴシック体"/>
      <family val="3"/>
      <charset val="128"/>
    </font>
    <font>
      <sz val="11"/>
      <color theme="0"/>
      <name val="ＭＳ Ｐゴシック"/>
      <family val="3"/>
      <charset val="128"/>
    </font>
    <font>
      <b/>
      <sz val="14"/>
      <color rgb="FFFF0000"/>
      <name val="HG丸ｺﾞｼｯｸM-PRO"/>
      <family val="3"/>
      <charset val="128"/>
    </font>
    <font>
      <sz val="10"/>
      <color rgb="FF002060"/>
      <name val="HGP創英角ﾎﾟｯﾌﾟ体"/>
      <family val="3"/>
      <charset val="128"/>
    </font>
    <font>
      <b/>
      <sz val="18"/>
      <color rgb="FFFF0000"/>
      <name val="HGP創英角ｺﾞｼｯｸUB"/>
      <family val="3"/>
      <charset val="128"/>
    </font>
    <font>
      <b/>
      <sz val="12"/>
      <color rgb="FFFF0000"/>
      <name val="HGP創英角ｺﾞｼｯｸUB"/>
      <family val="3"/>
      <charset val="128"/>
    </font>
    <font>
      <b/>
      <sz val="9"/>
      <color theme="1"/>
      <name val="HG丸ｺﾞｼｯｸM-PRO"/>
      <family val="3"/>
      <charset val="128"/>
    </font>
    <font>
      <b/>
      <sz val="20"/>
      <color theme="1"/>
      <name val="HGS創英角ｺﾞｼｯｸUB"/>
      <family val="3"/>
      <charset val="128"/>
    </font>
    <font>
      <sz val="14"/>
      <name val="HGS創英角ｺﾞｼｯｸUB"/>
      <family val="3"/>
      <charset val="128"/>
    </font>
    <font>
      <sz val="12"/>
      <color theme="1"/>
      <name val="HGS創英角ｺﾞｼｯｸUB"/>
      <family val="3"/>
      <charset val="128"/>
    </font>
    <font>
      <sz val="12"/>
      <name val="HGS創英角ｺﾞｼｯｸUB"/>
      <family val="3"/>
      <charset val="128"/>
    </font>
    <font>
      <sz val="12"/>
      <name val="HGS創英角ﾎﾟｯﾌﾟ体"/>
      <family val="3"/>
      <charset val="128"/>
    </font>
    <font>
      <sz val="10"/>
      <name val="HGPｺﾞｼｯｸE"/>
      <family val="3"/>
      <charset val="128"/>
    </font>
    <font>
      <sz val="10.5"/>
      <color rgb="FFFF0000"/>
      <name val="BIZ UDゴシック"/>
      <family val="3"/>
      <charset val="128"/>
    </font>
    <font>
      <sz val="10.5"/>
      <name val="BIZ UDゴシック"/>
      <family val="3"/>
      <charset val="128"/>
    </font>
    <font>
      <b/>
      <sz val="10.5"/>
      <color rgb="FFFF0000"/>
      <name val="BIZ UDゴシック"/>
      <family val="3"/>
      <charset val="128"/>
    </font>
    <font>
      <b/>
      <sz val="10.5"/>
      <name val="BIZ UDゴシック"/>
      <family val="3"/>
      <charset val="128"/>
    </font>
    <font>
      <sz val="6"/>
      <color theme="1"/>
      <name val="ＭＳ Ｐゴシック"/>
      <family val="2"/>
      <charset val="128"/>
      <scheme val="minor"/>
    </font>
    <font>
      <sz val="6"/>
      <color rgb="FFFF0000"/>
      <name val="ＭＳ Ｐゴシック"/>
      <family val="2"/>
      <charset val="128"/>
      <scheme val="minor"/>
    </font>
    <font>
      <sz val="12"/>
      <color rgb="FF000000"/>
      <name val="HG創英角ｺﾞｼｯｸUB"/>
      <family val="3"/>
      <charset val="128"/>
    </font>
    <font>
      <sz val="11"/>
      <color rgb="FF000000"/>
      <name val="HG創英角ｺﾞｼｯｸUB"/>
      <family val="3"/>
      <charset val="128"/>
    </font>
    <font>
      <b/>
      <sz val="10.5"/>
      <color theme="8" tint="-0.249977111117893"/>
      <name val="BIZ UDゴシック"/>
      <family val="3"/>
      <charset val="128"/>
    </font>
    <font>
      <sz val="8"/>
      <color rgb="FFFF0000"/>
      <name val="HGS創英角ｺﾞｼｯｸUB"/>
      <family val="3"/>
      <charset val="128"/>
    </font>
    <font>
      <sz val="9"/>
      <color rgb="FF002060"/>
      <name val="HGP創英角ﾎﾟｯﾌﾟ体"/>
      <family val="3"/>
      <charset val="128"/>
    </font>
    <font>
      <b/>
      <sz val="16"/>
      <name val="HG丸ｺﾞｼｯｸM-PRO"/>
      <family val="3"/>
      <charset val="128"/>
    </font>
    <font>
      <b/>
      <sz val="14"/>
      <name val="HG丸ｺﾞｼｯｸM-PRO"/>
      <family val="3"/>
      <charset val="128"/>
    </font>
    <font>
      <sz val="10"/>
      <name val="HGP創英角ﾎﾟｯﾌﾟ体"/>
      <family val="3"/>
      <charset val="128"/>
    </font>
    <font>
      <b/>
      <sz val="11"/>
      <color rgb="FFFF0000"/>
      <name val="HG丸ｺﾞｼｯｸM-PRO"/>
      <family val="3"/>
      <charset val="128"/>
    </font>
    <font>
      <u/>
      <sz val="12"/>
      <color rgb="FF000000"/>
      <name val="HG丸ｺﾞｼｯｸM-PRO"/>
      <family val="3"/>
      <charset val="128"/>
    </font>
    <font>
      <sz val="16"/>
      <color rgb="FFFF0066"/>
      <name val="HGS創英角ﾎﾟｯﾌﾟ体"/>
      <family val="3"/>
      <charset val="128"/>
    </font>
    <font>
      <b/>
      <sz val="12"/>
      <name val="BIZ UDPゴシック"/>
      <family val="3"/>
      <charset val="128"/>
    </font>
    <font>
      <b/>
      <sz val="13"/>
      <color theme="1"/>
      <name val="ＭＳ Ｐゴシック"/>
      <family val="3"/>
      <charset val="128"/>
      <scheme val="minor"/>
    </font>
    <font>
      <b/>
      <sz val="10.5"/>
      <color theme="1"/>
      <name val="HG丸ｺﾞｼｯｸM-PRO"/>
      <family val="3"/>
      <charset val="128"/>
    </font>
    <font>
      <sz val="11"/>
      <color theme="0"/>
      <name val="BIZ UDゴシック"/>
      <family val="3"/>
      <charset val="128"/>
    </font>
    <font>
      <sz val="12"/>
      <color rgb="FFFF0000"/>
      <name val="ＭＳ 明朝"/>
      <family val="1"/>
      <charset val="128"/>
    </font>
    <font>
      <b/>
      <sz val="36"/>
      <color theme="1"/>
      <name val="HG丸ｺﾞｼｯｸM-PRO"/>
      <family val="3"/>
      <charset val="128"/>
    </font>
    <font>
      <b/>
      <sz val="20"/>
      <color theme="1"/>
      <name val="HG丸ｺﾞｼｯｸM-PRO"/>
      <family val="3"/>
      <charset val="128"/>
    </font>
    <font>
      <b/>
      <sz val="24"/>
      <color theme="1"/>
      <name val="HG丸ｺﾞｼｯｸM-PRO"/>
      <family val="3"/>
      <charset val="128"/>
    </font>
    <font>
      <b/>
      <sz val="18"/>
      <color theme="1"/>
      <name val="HG丸ｺﾞｼｯｸM-PRO"/>
      <family val="3"/>
      <charset val="128"/>
    </font>
    <font>
      <sz val="14"/>
      <color theme="1"/>
      <name val="ＤＦ特太ゴシック体"/>
      <family val="3"/>
      <charset val="128"/>
    </font>
    <font>
      <b/>
      <sz val="13"/>
      <name val="ＭＳ Ｐゴシック"/>
      <family val="3"/>
      <charset val="128"/>
    </font>
    <font>
      <b/>
      <sz val="11"/>
      <color rgb="FF0070C0"/>
      <name val="HGPｺﾞｼｯｸM"/>
      <family val="3"/>
      <charset val="128"/>
    </font>
    <font>
      <sz val="11"/>
      <color theme="1"/>
      <name val="HGPｺﾞｼｯｸM"/>
      <family val="3"/>
      <charset val="128"/>
    </font>
    <font>
      <b/>
      <sz val="10"/>
      <color theme="1"/>
      <name val="HGS創英角ｺﾞｼｯｸUB"/>
      <family val="3"/>
      <charset val="128"/>
    </font>
    <font>
      <b/>
      <sz val="10"/>
      <color theme="1"/>
      <name val="HGPｺﾞｼｯｸM"/>
      <family val="3"/>
      <charset val="128"/>
    </font>
    <font>
      <sz val="9"/>
      <color theme="1"/>
      <name val="HGPｺﾞｼｯｸM"/>
      <family val="3"/>
      <charset val="128"/>
    </font>
    <font>
      <sz val="11"/>
      <name val="HGPｺﾞｼｯｸM"/>
      <family val="3"/>
      <charset val="128"/>
    </font>
    <font>
      <sz val="9"/>
      <name val="HGｺﾞｼｯｸE"/>
      <family val="3"/>
      <charset val="128"/>
    </font>
    <font>
      <b/>
      <sz val="12"/>
      <color theme="1"/>
      <name val="HGS創英角ｺﾞｼｯｸUB"/>
      <family val="3"/>
      <charset val="128"/>
    </font>
    <font>
      <b/>
      <sz val="12"/>
      <color rgb="FFFF0000"/>
      <name val="HGS創英角ｺﾞｼｯｸUB"/>
      <family val="3"/>
      <charset val="128"/>
    </font>
    <font>
      <sz val="10"/>
      <name val="HGPｺﾞｼｯｸM"/>
      <family val="3"/>
      <charset val="128"/>
    </font>
    <font>
      <b/>
      <sz val="11"/>
      <color rgb="FF002060"/>
      <name val="BIZ UDゴシック"/>
      <family val="3"/>
      <charset val="128"/>
    </font>
    <font>
      <b/>
      <sz val="11"/>
      <color theme="1"/>
      <name val="ＤＦ平成明朝体W3"/>
      <family val="1"/>
      <charset val="128"/>
    </font>
    <font>
      <b/>
      <sz val="16"/>
      <color theme="0"/>
      <name val="ＤＨＰ特太ゴシック体"/>
      <family val="3"/>
      <charset val="128"/>
    </font>
    <font>
      <sz val="16"/>
      <color theme="1"/>
      <name val="ＭＳ Ｐゴシック"/>
      <family val="2"/>
      <charset val="128"/>
      <scheme val="minor"/>
    </font>
    <font>
      <sz val="16"/>
      <color theme="0"/>
      <name val="ＭＳ Ｐゴシック"/>
      <family val="2"/>
      <charset val="128"/>
      <scheme val="minor"/>
    </font>
    <font>
      <b/>
      <sz val="14"/>
      <color rgb="FF333399"/>
      <name val="HG丸ｺﾞｼｯｸM-PRO"/>
      <family val="3"/>
      <charset val="128"/>
    </font>
    <font>
      <sz val="12"/>
      <color rgb="FFFF0000"/>
      <name val="HGS創英角ﾎﾟｯﾌﾟ体"/>
      <family val="3"/>
      <charset val="128"/>
    </font>
    <font>
      <sz val="12"/>
      <color rgb="FFFF0000"/>
      <name val="HGS創英角ｺﾞｼｯｸUB"/>
      <family val="3"/>
      <charset val="128"/>
    </font>
    <font>
      <b/>
      <sz val="10.5"/>
      <color rgb="FF000000"/>
      <name val="BIZ UDゴシック"/>
      <family val="3"/>
      <charset val="128"/>
    </font>
    <font>
      <b/>
      <sz val="12"/>
      <color rgb="FF000000"/>
      <name val="BIZ UDゴシック"/>
      <family val="3"/>
      <charset val="128"/>
    </font>
    <font>
      <b/>
      <sz val="13"/>
      <color rgb="FFFF6600"/>
      <name val="BIZ UDゴシック"/>
      <family val="3"/>
      <charset val="128"/>
    </font>
    <font>
      <b/>
      <sz val="13"/>
      <color rgb="FF000000"/>
      <name val="BIZ UDゴシック"/>
      <family val="3"/>
      <charset val="128"/>
    </font>
    <font>
      <sz val="10"/>
      <name val="BIZ UDゴシック"/>
      <family val="3"/>
      <charset val="128"/>
    </font>
    <font>
      <sz val="6"/>
      <name val="BIZ UDゴシック"/>
      <family val="3"/>
      <charset val="128"/>
    </font>
    <font>
      <b/>
      <sz val="18"/>
      <name val="HGP創英角ﾎﾟｯﾌﾟ体"/>
      <family val="3"/>
      <charset val="128"/>
    </font>
    <font>
      <sz val="11"/>
      <color rgb="FFFF0000"/>
      <name val="HGS創英角ｺﾞｼｯｸUB"/>
      <family val="3"/>
      <charset val="128"/>
    </font>
    <font>
      <sz val="11"/>
      <name val="BIZ UDPゴシック"/>
      <family val="3"/>
      <charset val="128"/>
    </font>
    <font>
      <sz val="8"/>
      <color rgb="FFFF0000"/>
      <name val="HGP創英角ｺﾞｼｯｸUB"/>
      <family val="3"/>
      <charset val="128"/>
    </font>
    <font>
      <sz val="10"/>
      <color rgb="FFFF0066"/>
      <name val="HGS創英角ｺﾞｼｯｸUB"/>
      <family val="3"/>
      <charset val="128"/>
    </font>
    <font>
      <b/>
      <sz val="9"/>
      <color rgb="FFFF0000"/>
      <name val="ＤＦ特太ゴシック体"/>
      <family val="3"/>
      <charset val="128"/>
    </font>
    <font>
      <sz val="11"/>
      <color theme="0"/>
      <name val="ＭＳ Ｐゴシック"/>
      <family val="3"/>
      <charset val="128"/>
      <scheme val="minor"/>
    </font>
    <font>
      <sz val="9"/>
      <color theme="0"/>
      <name val="HGS創英角ｺﾞｼｯｸUB"/>
      <family val="3"/>
      <charset val="128"/>
    </font>
    <font>
      <sz val="9"/>
      <color theme="1"/>
      <name val="HGS創英角ｺﾞｼｯｸUB"/>
      <family val="3"/>
      <charset val="128"/>
    </font>
    <font>
      <sz val="9"/>
      <color rgb="FFFF0000"/>
      <name val="HGS創英角ｺﾞｼｯｸUB"/>
      <family val="3"/>
      <charset val="128"/>
    </font>
    <font>
      <sz val="11"/>
      <color theme="1"/>
      <name val="BIZ UDPゴシック"/>
      <family val="3"/>
      <charset val="128"/>
    </font>
    <font>
      <b/>
      <sz val="10.5"/>
      <name val="BIZ UDPゴシック"/>
      <family val="3"/>
      <charset val="128"/>
    </font>
    <font>
      <b/>
      <sz val="10.5"/>
      <color rgb="FFFF0000"/>
      <name val="BIZ UDPゴシック"/>
      <family val="3"/>
      <charset val="128"/>
    </font>
    <font>
      <sz val="18"/>
      <color theme="0"/>
      <name val="HGS創英角ｺﾞｼｯｸUB"/>
      <family val="3"/>
      <charset val="128"/>
    </font>
    <font>
      <b/>
      <sz val="9"/>
      <color theme="1"/>
      <name val="BIZ UDPゴシック"/>
      <family val="3"/>
      <charset val="128"/>
    </font>
    <font>
      <sz val="10"/>
      <color rgb="FF0070C0"/>
      <name val="HGS創英角ｺﾞｼｯｸUB"/>
      <family val="3"/>
      <charset val="128"/>
    </font>
    <font>
      <sz val="11"/>
      <color rgb="FF0070C0"/>
      <name val="ＭＳ Ｐゴシック"/>
      <family val="3"/>
      <charset val="128"/>
      <scheme val="minor"/>
    </font>
    <font>
      <sz val="14"/>
      <color rgb="FFFF0000"/>
      <name val="HGS創英角ｺﾞｼｯｸUB"/>
      <family val="3"/>
      <charset val="128"/>
    </font>
    <font>
      <b/>
      <sz val="13"/>
      <color rgb="FFFF0066"/>
      <name val="BIZ UDPゴシック"/>
      <family val="3"/>
      <charset val="128"/>
    </font>
    <font>
      <b/>
      <sz val="10.5"/>
      <color rgb="FFFF0066"/>
      <name val="BIZ UDPゴシック"/>
      <family val="3"/>
      <charset val="128"/>
    </font>
    <font>
      <b/>
      <sz val="10.5"/>
      <color rgb="FF0070C0"/>
      <name val="BIZ UDPゴシック"/>
      <family val="3"/>
      <charset val="128"/>
    </font>
    <font>
      <sz val="12"/>
      <color rgb="FF0070C0"/>
      <name val="HGS創英角ﾎﾟｯﾌﾟ体"/>
      <family val="3"/>
      <charset val="128"/>
    </font>
    <font>
      <sz val="13"/>
      <color rgb="FFFF0000"/>
      <name val="HGS創英角ｺﾞｼｯｸUB"/>
      <family val="3"/>
      <charset val="128"/>
    </font>
    <font>
      <sz val="10.5"/>
      <color rgb="FF0070C0"/>
      <name val="HGP創英角ｺﾞｼｯｸUB"/>
      <family val="3"/>
      <charset val="128"/>
    </font>
    <font>
      <sz val="10.5"/>
      <color rgb="FF0070C0"/>
      <name val="HGS創英角ｺﾞｼｯｸUB"/>
      <family val="3"/>
      <charset val="128"/>
    </font>
    <font>
      <sz val="11"/>
      <color rgb="FFFF0000"/>
      <name val="ＤＦ平成明朝体W3"/>
      <family val="1"/>
      <charset val="128"/>
    </font>
    <font>
      <sz val="10.5"/>
      <color theme="1"/>
      <name val="ＭＳ Ｐゴシック"/>
      <family val="3"/>
      <charset val="128"/>
      <scheme val="minor"/>
    </font>
    <font>
      <b/>
      <sz val="14"/>
      <name val="BIZ UDPゴシック"/>
      <family val="3"/>
      <charset val="128"/>
    </font>
    <font>
      <sz val="22"/>
      <color theme="0"/>
      <name val="HGS創英角ｺﾞｼｯｸUB"/>
      <family val="3"/>
      <charset val="128"/>
    </font>
    <font>
      <sz val="12"/>
      <name val="HGP創英角ｺﾞｼｯｸUB"/>
      <family val="3"/>
      <charset val="128"/>
    </font>
    <font>
      <sz val="13"/>
      <color theme="1"/>
      <name val="HGS創英角ｺﾞｼｯｸUB"/>
      <family val="3"/>
      <charset val="128"/>
    </font>
    <font>
      <sz val="14"/>
      <color rgb="FF0070C0"/>
      <name val="HGS創英角ｺﾞｼｯｸUB"/>
      <family val="3"/>
      <charset val="128"/>
    </font>
    <font>
      <sz val="13"/>
      <color rgb="FFFF0000"/>
      <name val="HGPｺﾞｼｯｸE"/>
      <family val="3"/>
      <charset val="128"/>
    </font>
    <font>
      <b/>
      <sz val="13"/>
      <name val="ＤＦ特太ゴシック体"/>
      <family val="3"/>
      <charset val="128"/>
    </font>
    <font>
      <sz val="11"/>
      <color rgb="FF002060"/>
      <name val="ＤＨＰ特太ゴシック体"/>
      <family val="3"/>
      <charset val="128"/>
    </font>
    <font>
      <sz val="11"/>
      <color rgb="FFFF0000"/>
      <name val="ＤＨＰ特太ゴシック体"/>
      <family val="3"/>
      <charset val="128"/>
    </font>
    <font>
      <sz val="12"/>
      <color rgb="FFC00000"/>
      <name val="HGS創英角ｺﾞｼｯｸUB"/>
      <family val="3"/>
      <charset val="128"/>
    </font>
    <font>
      <sz val="16"/>
      <color theme="1"/>
      <name val="UD デジタル 教科書体 NK-B"/>
      <family val="1"/>
      <charset val="128"/>
    </font>
    <font>
      <sz val="1"/>
      <color theme="0"/>
      <name val="ＭＳ Ｐゴシック"/>
      <family val="3"/>
      <charset val="128"/>
      <scheme val="minor"/>
    </font>
    <font>
      <sz val="13"/>
      <name val="HGS創英角ｺﾞｼｯｸUB"/>
      <family val="3"/>
      <charset val="128"/>
    </font>
    <font>
      <sz val="1"/>
      <color theme="0"/>
      <name val="HGPｺﾞｼｯｸE"/>
      <family val="3"/>
      <charset val="128"/>
    </font>
    <font>
      <sz val="11"/>
      <color rgb="FFFF6600"/>
      <name val="HGS創英角ｺﾞｼｯｸUB"/>
      <family val="3"/>
      <charset val="128"/>
    </font>
    <font>
      <sz val="10.5"/>
      <name val="HGS創英角ｺﾞｼｯｸUB"/>
      <family val="3"/>
      <charset val="128"/>
    </font>
    <font>
      <sz val="10.5"/>
      <color rgb="FFFF0000"/>
      <name val="HGS創英角ｺﾞｼｯｸUB"/>
      <family val="3"/>
      <charset val="128"/>
    </font>
    <font>
      <sz val="11"/>
      <color theme="1"/>
      <name val="HGSｺﾞｼｯｸE"/>
      <family val="3"/>
      <charset val="128"/>
    </font>
    <font>
      <sz val="11"/>
      <name val="HGSｺﾞｼｯｸE"/>
      <family val="3"/>
      <charset val="128"/>
    </font>
    <font>
      <sz val="11"/>
      <color rgb="FF0070C0"/>
      <name val="HGSｺﾞｼｯｸE"/>
      <family val="3"/>
      <charset val="128"/>
    </font>
    <font>
      <sz val="10"/>
      <color rgb="FF0070C0"/>
      <name val="ＭＳ Ｐゴシック"/>
      <family val="3"/>
      <charset val="128"/>
      <scheme val="minor"/>
    </font>
    <font>
      <sz val="10"/>
      <color rgb="FFFF0000"/>
      <name val="ＭＳ Ｐゴシック"/>
      <family val="3"/>
      <charset val="128"/>
    </font>
    <font>
      <sz val="11"/>
      <color rgb="FFFF0066"/>
      <name val="HGSｺﾞｼｯｸE"/>
      <family val="3"/>
      <charset val="128"/>
    </font>
    <font>
      <sz val="11"/>
      <color theme="1"/>
      <name val="ＤＨＰ特太ゴシック体"/>
      <family val="3"/>
      <charset val="128"/>
    </font>
    <font>
      <b/>
      <sz val="10"/>
      <color theme="1"/>
      <name val="BIZ UDPゴシック"/>
      <family val="3"/>
      <charset val="128"/>
    </font>
    <font>
      <sz val="9"/>
      <color rgb="FF0070C0"/>
      <name val="HGP創英角ｺﾞｼｯｸUB"/>
      <family val="3"/>
      <charset val="128"/>
    </font>
    <font>
      <b/>
      <sz val="10"/>
      <color rgb="FFFF0000"/>
      <name val="HG丸ｺﾞｼｯｸM-PRO"/>
      <family val="3"/>
      <charset val="128"/>
    </font>
    <font>
      <sz val="8"/>
      <color theme="1"/>
      <name val="HG丸ｺﾞｼｯｸM-PRO"/>
      <family val="3"/>
      <charset val="128"/>
    </font>
    <font>
      <b/>
      <sz val="9"/>
      <name val="HG丸ｺﾞｼｯｸM-PRO"/>
      <family val="3"/>
      <charset val="128"/>
    </font>
    <font>
      <sz val="11"/>
      <color rgb="FFFF0000"/>
      <name val="HGPｺﾞｼｯｸE"/>
      <family val="3"/>
      <charset val="128"/>
    </font>
    <font>
      <sz val="10"/>
      <color rgb="FFC00000"/>
      <name val="HGS創英角ｺﾞｼｯｸUB"/>
      <family val="3"/>
      <charset val="128"/>
    </font>
    <font>
      <sz val="10"/>
      <color theme="8" tint="-0.249977111117893"/>
      <name val="HG丸ｺﾞｼｯｸM-PRO"/>
      <family val="3"/>
      <charset val="128"/>
    </font>
    <font>
      <sz val="11"/>
      <color theme="4" tint="-0.249977111117893"/>
      <name val="HGPｺﾞｼｯｸE"/>
      <family val="3"/>
      <charset val="128"/>
    </font>
    <font>
      <sz val="9"/>
      <name val="HG丸ｺﾞｼｯｸM-PRO"/>
      <family val="3"/>
      <charset val="128"/>
    </font>
    <font>
      <sz val="8"/>
      <name val="HG丸ｺﾞｼｯｸM-PRO"/>
      <family val="3"/>
      <charset val="128"/>
    </font>
    <font>
      <sz val="8"/>
      <color rgb="FFFF0000"/>
      <name val="HGSｺﾞｼｯｸE"/>
      <family val="3"/>
      <charset val="128"/>
    </font>
    <font>
      <sz val="8"/>
      <color rgb="FFFF0000"/>
      <name val="HGｺﾞｼｯｸE"/>
      <family val="3"/>
      <charset val="128"/>
    </font>
    <font>
      <sz val="9"/>
      <color rgb="FF0070C0"/>
      <name val="HGPｺﾞｼｯｸE"/>
      <family val="3"/>
      <charset val="128"/>
    </font>
    <font>
      <sz val="9"/>
      <color theme="1"/>
      <name val="HGPｺﾞｼｯｸE"/>
      <family val="3"/>
      <charset val="128"/>
    </font>
    <font>
      <sz val="1"/>
      <color theme="0"/>
      <name val="BIZ UDゴシック"/>
      <family val="3"/>
      <charset val="128"/>
    </font>
    <font>
      <sz val="1"/>
      <color theme="0"/>
      <name val="ＭＳ Ｐゴシック"/>
      <family val="2"/>
      <charset val="128"/>
      <scheme val="minor"/>
    </font>
    <font>
      <sz val="10"/>
      <color rgb="FF000000"/>
      <name val="HGP創英角ｺﾞｼｯｸUB"/>
      <family val="3"/>
      <charset val="128"/>
    </font>
    <font>
      <sz val="11"/>
      <color rgb="FFFF0000"/>
      <name val="HGP創英角ｺﾞｼｯｸUB"/>
      <family val="3"/>
      <charset val="128"/>
    </font>
    <font>
      <sz val="9"/>
      <name val="HGPｺﾞｼｯｸE"/>
      <family val="3"/>
      <charset val="128"/>
    </font>
    <font>
      <sz val="9"/>
      <color rgb="FF00B050"/>
      <name val="HGP創英角ｺﾞｼｯｸUB"/>
      <family val="3"/>
      <charset val="128"/>
    </font>
    <font>
      <sz val="8"/>
      <color rgb="FF00B050"/>
      <name val="HGP創英角ｺﾞｼｯｸUB"/>
      <family val="3"/>
      <charset val="128"/>
    </font>
    <font>
      <b/>
      <sz val="10"/>
      <color rgb="FFFF0066"/>
      <name val="ＤＦ特太ゴシック体"/>
      <family val="3"/>
      <charset val="128"/>
    </font>
    <font>
      <sz val="10"/>
      <color rgb="FFFF0000"/>
      <name val="HGPｺﾞｼｯｸE"/>
      <family val="3"/>
      <charset val="128"/>
    </font>
    <font>
      <b/>
      <sz val="9"/>
      <color theme="1"/>
      <name val="HGSｺﾞｼｯｸE"/>
      <family val="3"/>
      <charset val="128"/>
    </font>
    <font>
      <b/>
      <sz val="9"/>
      <name val="HGSｺﾞｼｯｸE"/>
      <family val="3"/>
      <charset val="128"/>
    </font>
    <font>
      <sz val="9"/>
      <name val="HGSｺﾞｼｯｸE"/>
      <family val="3"/>
      <charset val="128"/>
    </font>
    <font>
      <sz val="9"/>
      <color theme="1"/>
      <name val="HGSｺﾞｼｯｸE"/>
      <family val="3"/>
      <charset val="128"/>
    </font>
    <font>
      <sz val="1"/>
      <color theme="0"/>
      <name val="ＭＳ Ｐ明朝"/>
      <family val="1"/>
      <charset val="128"/>
    </font>
    <font>
      <sz val="1"/>
      <color theme="0"/>
      <name val="HG丸ｺﾞｼｯｸM-PRO"/>
      <family val="3"/>
      <charset val="128"/>
    </font>
    <font>
      <sz val="1"/>
      <color theme="0"/>
      <name val="ＭＳ Ｐゴシック"/>
      <family val="3"/>
      <charset val="128"/>
    </font>
    <font>
      <b/>
      <sz val="1"/>
      <color theme="0"/>
      <name val="BIZ UDゴシック"/>
      <family val="3"/>
      <charset val="128"/>
    </font>
    <font>
      <b/>
      <sz val="1"/>
      <color theme="0"/>
      <name val="ＭＳ Ｐゴシック"/>
      <family val="3"/>
      <charset val="128"/>
      <scheme val="minor"/>
    </font>
    <font>
      <sz val="11"/>
      <color rgb="FFC00000"/>
      <name val="HGS創英角ｺﾞｼｯｸUB"/>
      <family val="3"/>
      <charset val="128"/>
    </font>
    <font>
      <sz val="11"/>
      <color rgb="FF0070C0"/>
      <name val="HGS創英角ｺﾞｼｯｸUB"/>
      <family val="3"/>
      <charset val="128"/>
    </font>
    <font>
      <b/>
      <sz val="14"/>
      <color rgb="FF002060"/>
      <name val="HG丸ｺﾞｼｯｸM-PRO"/>
      <family val="3"/>
      <charset val="128"/>
    </font>
    <font>
      <b/>
      <sz val="9"/>
      <color theme="1"/>
      <name val="ＤＨＰ特太ゴシック体"/>
      <family val="3"/>
      <charset val="128"/>
    </font>
    <font>
      <sz val="10"/>
      <color theme="4" tint="-0.249977111117893"/>
      <name val="HGPｺﾞｼｯｸE"/>
      <family val="3"/>
      <charset val="128"/>
    </font>
    <font>
      <sz val="10"/>
      <color rgb="FFFF0000"/>
      <name val="HGSｺﾞｼｯｸE"/>
      <family val="3"/>
      <charset val="128"/>
    </font>
    <font>
      <sz val="10"/>
      <color theme="4" tint="-0.249977111117893"/>
      <name val="HGSｺﾞｼｯｸE"/>
      <family val="3"/>
      <charset val="128"/>
    </font>
    <font>
      <sz val="9"/>
      <color theme="4" tint="-0.249977111117893"/>
      <name val="HGSｺﾞｼｯｸE"/>
      <family val="3"/>
      <charset val="128"/>
    </font>
    <font>
      <sz val="10"/>
      <color theme="1"/>
      <name val="UD デジタル 教科書体 N-B"/>
      <family val="1"/>
      <charset val="128"/>
    </font>
    <font>
      <b/>
      <sz val="10"/>
      <color theme="1"/>
      <name val="UD デジタル 教科書体 N-B"/>
      <family val="1"/>
      <charset val="128"/>
    </font>
    <font>
      <sz val="10"/>
      <name val="UD デジタル 教科書体 NK-B"/>
      <family val="1"/>
      <charset val="128"/>
    </font>
    <font>
      <sz val="10"/>
      <color rgb="FFFF0000"/>
      <name val="UD デジタル 教科書体 N-B"/>
      <family val="1"/>
      <charset val="128"/>
    </font>
    <font>
      <sz val="10"/>
      <name val="UD デジタル 教科書体 N-B"/>
      <family val="1"/>
      <charset val="128"/>
    </font>
    <font>
      <b/>
      <sz val="9"/>
      <color rgb="FF0070C0"/>
      <name val="HG丸ｺﾞｼｯｸM-PRO"/>
      <family val="3"/>
      <charset val="128"/>
    </font>
    <font>
      <b/>
      <sz val="10.5"/>
      <name val="ＭＳ ゴシック"/>
      <family val="3"/>
      <charset val="128"/>
    </font>
    <font>
      <b/>
      <sz val="12"/>
      <name val="UD デジタル 教科書体 N-B"/>
      <family val="1"/>
      <charset val="128"/>
    </font>
    <font>
      <b/>
      <sz val="11"/>
      <color theme="0"/>
      <name val="BIZ UDゴシック"/>
      <family val="3"/>
      <charset val="128"/>
    </font>
    <font>
      <b/>
      <sz val="12"/>
      <color theme="0"/>
      <name val="BIZ UDゴシック"/>
      <family val="3"/>
      <charset val="128"/>
    </font>
    <font>
      <b/>
      <sz val="12"/>
      <color rgb="FF000000"/>
      <name val="UD デジタル 教科書体 NK-B"/>
      <family val="1"/>
      <charset val="128"/>
    </font>
    <font>
      <b/>
      <sz val="14"/>
      <color rgb="FF000000"/>
      <name val="UD デジタル 教科書体 NK-B"/>
      <family val="1"/>
      <charset val="128"/>
    </font>
    <font>
      <b/>
      <sz val="13"/>
      <color rgb="FF000000"/>
      <name val="UD デジタル 教科書体 NK-B"/>
      <family val="1"/>
      <charset val="128"/>
    </font>
    <font>
      <sz val="13"/>
      <color rgb="FF000000"/>
      <name val="UD デジタル 教科書体 NK-B"/>
      <family val="1"/>
      <charset val="128"/>
    </font>
    <font>
      <sz val="10"/>
      <color rgb="FFFF0000"/>
      <name val="HG丸ｺﾞｼｯｸM-PRO"/>
      <family val="3"/>
      <charset val="128"/>
    </font>
    <font>
      <sz val="16"/>
      <color theme="1"/>
      <name val="HGPｺﾞｼｯｸM"/>
      <family val="3"/>
      <charset val="128"/>
    </font>
    <font>
      <sz val="8"/>
      <color theme="1"/>
      <name val="HGPｺﾞｼｯｸM"/>
      <family val="3"/>
      <charset val="128"/>
    </font>
    <font>
      <sz val="14"/>
      <color theme="1"/>
      <name val="HGPｺﾞｼｯｸM"/>
      <family val="3"/>
      <charset val="128"/>
    </font>
    <font>
      <sz val="14"/>
      <color theme="1"/>
      <name val="HGSｺﾞｼｯｸM"/>
      <family val="3"/>
      <charset val="128"/>
    </font>
    <font>
      <sz val="16"/>
      <color theme="1"/>
      <name val="HGP創英角ｺﾞｼｯｸUB"/>
      <family val="3"/>
      <charset val="128"/>
    </font>
    <font>
      <b/>
      <sz val="10.5"/>
      <color rgb="FF0070C0"/>
      <name val="BIZ UDゴシック"/>
      <family val="3"/>
      <charset val="128"/>
    </font>
    <font>
      <sz val="10"/>
      <color theme="1" tint="0.34998626667073579"/>
      <name val="HGP創英角ﾎﾟｯﾌﾟ体"/>
      <family val="3"/>
      <charset val="128"/>
    </font>
    <font>
      <sz val="10"/>
      <color theme="1" tint="0.34998626667073579"/>
      <name val="ＭＳ Ｐゴシック"/>
      <family val="2"/>
      <charset val="128"/>
      <scheme val="minor"/>
    </font>
    <font>
      <b/>
      <sz val="10"/>
      <color theme="1" tint="0.34998626667073579"/>
      <name val="HG丸ｺﾞｼｯｸM-PRO"/>
      <family val="3"/>
      <charset val="128"/>
    </font>
    <font>
      <sz val="10"/>
      <color theme="1" tint="0.34998626667073579"/>
      <name val="ＤＨＰ平成ゴシックW5"/>
      <family val="3"/>
      <charset val="128"/>
    </font>
    <font>
      <sz val="10"/>
      <color theme="1" tint="0.34998626667073579"/>
      <name val="ＭＳ Ｐゴシック"/>
      <family val="3"/>
      <charset val="128"/>
    </font>
    <font>
      <sz val="10"/>
      <color theme="1" tint="0.34998626667073579"/>
      <name val="HG丸ｺﾞｼｯｸM-PRO"/>
      <family val="3"/>
      <charset val="128"/>
    </font>
    <font>
      <sz val="13"/>
      <color rgb="FFFF0000"/>
      <name val="HGP創英角ﾎﾟｯﾌﾟ体"/>
      <family val="3"/>
      <charset val="128"/>
    </font>
    <font>
      <sz val="20"/>
      <color theme="1"/>
      <name val="HGP創英角ｺﾞｼｯｸUB"/>
      <family val="3"/>
      <charset val="128"/>
    </font>
    <font>
      <b/>
      <sz val="13"/>
      <color rgb="FFFF0000"/>
      <name val="HG丸ｺﾞｼｯｸM-PRO"/>
      <family val="3"/>
      <charset val="128"/>
    </font>
    <font>
      <sz val="16"/>
      <color theme="1"/>
      <name val="ＭＳ Ｐゴシック"/>
      <family val="3"/>
      <charset val="128"/>
      <scheme val="minor"/>
    </font>
    <font>
      <sz val="14"/>
      <color theme="1"/>
      <name val="BIZ UDPゴシック"/>
      <family val="3"/>
      <charset val="128"/>
    </font>
    <font>
      <sz val="12"/>
      <color theme="1"/>
      <name val="BIZ UDPゴシック"/>
      <family val="3"/>
      <charset val="128"/>
    </font>
    <font>
      <sz val="14"/>
      <name val="HGP創英角ｺﾞｼｯｸUB"/>
      <family val="3"/>
      <charset val="128"/>
    </font>
    <font>
      <sz val="14"/>
      <color rgb="FF0070C0"/>
      <name val="HGP創英角ｺﾞｼｯｸUB"/>
      <family val="3"/>
      <charset val="128"/>
    </font>
    <font>
      <sz val="14"/>
      <color rgb="FFF51F99"/>
      <name val="HGP創英角ｺﾞｼｯｸUB"/>
      <family val="3"/>
      <charset val="128"/>
    </font>
    <font>
      <sz val="14"/>
      <color rgb="FF002060"/>
      <name val="UD デジタル 教科書体 NK-B"/>
      <family val="1"/>
      <charset val="128"/>
    </font>
    <font>
      <b/>
      <sz val="14"/>
      <color rgb="FFFF0000"/>
      <name val="UD デジタル 教科書体 NK-B"/>
      <family val="1"/>
      <charset val="128"/>
    </font>
    <font>
      <sz val="12"/>
      <color rgb="FF002060"/>
      <name val="ＤＦ平成明朝体W3"/>
      <family val="1"/>
      <charset val="128"/>
    </font>
    <font>
      <sz val="12"/>
      <color rgb="FF002060"/>
      <name val="ＭＳ Ｐゴシック"/>
      <family val="3"/>
      <charset val="128"/>
      <scheme val="minor"/>
    </font>
    <font>
      <sz val="12"/>
      <color rgb="FF002060"/>
      <name val="ＭＳ Ｐゴシック"/>
      <family val="2"/>
      <charset val="128"/>
      <scheme val="minor"/>
    </font>
    <font>
      <sz val="1"/>
      <color theme="0"/>
      <name val="ＤＦ平成明朝体W3"/>
      <family val="1"/>
      <charset val="128"/>
    </font>
    <font>
      <sz val="12"/>
      <color theme="1"/>
      <name val="ＤＨＰ特太ゴシック体"/>
      <family val="3"/>
      <charset val="128"/>
    </font>
    <font>
      <sz val="1"/>
      <color rgb="FFC4FF89"/>
      <name val="ＭＳ Ｐゴシック"/>
      <family val="2"/>
      <charset val="128"/>
      <scheme val="minor"/>
    </font>
    <font>
      <sz val="14"/>
      <color rgb="FFFF0000"/>
      <name val="UD デジタル 教科書体 NK-B"/>
      <family val="1"/>
      <charset val="128"/>
    </font>
    <font>
      <b/>
      <sz val="12"/>
      <name val="ＭＳ ゴシック"/>
      <family val="3"/>
      <charset val="128"/>
    </font>
    <font>
      <sz val="11"/>
      <color theme="1"/>
      <name val="ＭＳ Ｐゴシック"/>
      <family val="2"/>
      <charset val="128"/>
      <scheme val="minor"/>
    </font>
    <font>
      <sz val="12"/>
      <color theme="1"/>
      <name val="UD デジタル 教科書体 NK-B"/>
      <family val="1"/>
      <charset val="128"/>
    </font>
    <font>
      <b/>
      <sz val="11"/>
      <color theme="1"/>
      <name val="ＭＳ Ｐゴシック"/>
      <family val="3"/>
      <charset val="128"/>
    </font>
    <font>
      <sz val="14"/>
      <color rgb="FFFF0066"/>
      <name val="ＤＦ特太ゴシック体"/>
      <family val="3"/>
      <charset val="128"/>
    </font>
    <font>
      <sz val="1"/>
      <color rgb="FF0070C0"/>
      <name val="HGS創英角ｺﾞｼｯｸUB"/>
      <family val="3"/>
      <charset val="128"/>
    </font>
    <font>
      <sz val="14"/>
      <color theme="1"/>
      <name val="ＤＨＰ特太ゴシック体"/>
      <family val="3"/>
      <charset val="128"/>
    </font>
    <font>
      <sz val="14"/>
      <color theme="1"/>
      <name val="HGS創英角ｺﾞｼｯｸUB"/>
      <family val="3"/>
      <charset val="128"/>
    </font>
    <font>
      <sz val="20"/>
      <color theme="1"/>
      <name val="HGPｺﾞｼｯｸM"/>
      <family val="3"/>
      <charset val="128"/>
    </font>
    <font>
      <b/>
      <sz val="16"/>
      <color theme="1"/>
      <name val="BIZ UDPゴシック"/>
      <family val="3"/>
      <charset val="128"/>
    </font>
    <font>
      <b/>
      <sz val="16"/>
      <name val="BIZ UDPゴシック"/>
      <family val="3"/>
      <charset val="128"/>
    </font>
    <font>
      <sz val="16"/>
      <color theme="1"/>
      <name val="BIZ UDPゴシック"/>
      <family val="3"/>
      <charset val="128"/>
    </font>
    <font>
      <sz val="12"/>
      <color rgb="FF000000"/>
      <name val="ＭＳ ゴシック"/>
      <family val="1"/>
      <charset val="128"/>
    </font>
    <font>
      <b/>
      <sz val="36"/>
      <color theme="1"/>
      <name val="BIZ UDPゴシック"/>
      <family val="3"/>
      <charset val="128"/>
    </font>
    <font>
      <b/>
      <sz val="14"/>
      <name val="ＭＳ Ｐゴシック"/>
      <family val="3"/>
      <charset val="128"/>
    </font>
    <font>
      <b/>
      <sz val="18"/>
      <color theme="1"/>
      <name val="ＭＳ Ｐゴシック"/>
      <family val="3"/>
      <charset val="128"/>
      <scheme val="minor"/>
    </font>
  </fonts>
  <fills count="70">
    <fill>
      <patternFill patternType="none"/>
    </fill>
    <fill>
      <patternFill patternType="gray125"/>
    </fill>
    <fill>
      <patternFill patternType="solid">
        <fgColor rgb="FFB8ECF2"/>
        <bgColor indexed="64"/>
      </patternFill>
    </fill>
    <fill>
      <patternFill patternType="solid">
        <fgColor rgb="FFFF99CC"/>
        <bgColor indexed="64"/>
      </patternFill>
    </fill>
    <fill>
      <patternFill patternType="solid">
        <fgColor rgb="FFFFFF66"/>
        <bgColor indexed="64"/>
      </patternFill>
    </fill>
    <fill>
      <patternFill patternType="gray0625">
        <bgColor theme="0"/>
      </patternFill>
    </fill>
    <fill>
      <patternFill patternType="solid">
        <fgColor rgb="FF217346"/>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339966"/>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gray0625">
        <bgColor rgb="FFFFFF66"/>
      </patternFill>
    </fill>
    <fill>
      <patternFill patternType="solid">
        <fgColor rgb="FFFFCCFF"/>
        <bgColor indexed="64"/>
      </patternFill>
    </fill>
    <fill>
      <patternFill patternType="gray125">
        <fgColor rgb="FF0070C0"/>
        <bgColor theme="0"/>
      </patternFill>
    </fill>
    <fill>
      <patternFill patternType="gray125">
        <fgColor rgb="FF0070C0"/>
        <bgColor rgb="FFB8ECF2"/>
      </patternFill>
    </fill>
    <fill>
      <patternFill patternType="lightGray">
        <fgColor rgb="FF99FF33"/>
      </patternFill>
    </fill>
    <fill>
      <patternFill patternType="solid">
        <fgColor theme="7" tint="0.39997558519241921"/>
        <bgColor indexed="64"/>
      </patternFill>
    </fill>
    <fill>
      <patternFill patternType="solid">
        <fgColor rgb="FFB8ECF2"/>
        <bgColor rgb="FFFF6699"/>
      </patternFill>
    </fill>
    <fill>
      <patternFill patternType="solid">
        <fgColor rgb="FF0070C0"/>
        <bgColor indexed="64"/>
      </patternFill>
    </fill>
    <fill>
      <patternFill patternType="solid">
        <fgColor rgb="FF33CC33"/>
        <bgColor indexed="64"/>
      </patternFill>
    </fill>
    <fill>
      <patternFill patternType="solid">
        <fgColor rgb="FF3399FF"/>
        <bgColor indexed="64"/>
      </patternFill>
    </fill>
    <fill>
      <patternFill patternType="solid">
        <fgColor rgb="FFFF9933"/>
        <bgColor indexed="64"/>
      </patternFill>
    </fill>
    <fill>
      <patternFill patternType="solid">
        <fgColor rgb="FFFF2929"/>
        <bgColor indexed="64"/>
      </patternFill>
    </fill>
    <fill>
      <patternFill patternType="solid">
        <fgColor rgb="FFF080D8"/>
        <bgColor indexed="64"/>
      </patternFill>
    </fill>
    <fill>
      <patternFill patternType="solid">
        <fgColor rgb="FFFF3300"/>
        <bgColor indexed="64"/>
      </patternFill>
    </fill>
    <fill>
      <patternFill patternType="lightGray">
        <fgColor rgb="FFFF6699"/>
      </patternFill>
    </fill>
    <fill>
      <patternFill patternType="darkTrellis">
        <fgColor theme="5" tint="0.39991454817346722"/>
        <bgColor theme="0"/>
      </patternFill>
    </fill>
    <fill>
      <patternFill patternType="lightTrellis">
        <fgColor theme="7" tint="0.39994506668294322"/>
        <bgColor indexed="65"/>
      </patternFill>
    </fill>
    <fill>
      <patternFill patternType="lightTrellis">
        <fgColor theme="7" tint="0.39994506668294322"/>
        <bgColor rgb="FFFFFF99"/>
      </patternFill>
    </fill>
    <fill>
      <patternFill patternType="gray125">
        <fgColor rgb="FF0070C0"/>
        <bgColor rgb="FFFFFF99"/>
      </patternFill>
    </fill>
    <fill>
      <patternFill patternType="lightTrellis">
        <fgColor rgb="FF99FF66"/>
        <bgColor theme="0"/>
      </patternFill>
    </fill>
    <fill>
      <patternFill patternType="solid">
        <fgColor rgb="FFBFBFBF"/>
        <bgColor indexed="64"/>
      </patternFill>
    </fill>
    <fill>
      <patternFill patternType="solid">
        <fgColor rgb="FFF79FB8"/>
        <bgColor indexed="64"/>
      </patternFill>
    </fill>
    <fill>
      <patternFill patternType="solid">
        <fgColor rgb="FFF79FB8"/>
        <bgColor auto="1"/>
      </patternFill>
    </fill>
    <fill>
      <patternFill patternType="solid">
        <fgColor rgb="FFFFFF19"/>
        <bgColor indexed="64"/>
      </patternFill>
    </fill>
    <fill>
      <patternFill patternType="solid">
        <fgColor rgb="FFC4FF89"/>
        <bgColor indexed="64"/>
      </patternFill>
    </fill>
    <fill>
      <patternFill patternType="lightTrellis">
        <fgColor rgb="FF99FF66"/>
      </patternFill>
    </fill>
    <fill>
      <patternFill patternType="lightTrellis">
        <fgColor rgb="FFF79FB8"/>
      </patternFill>
    </fill>
    <fill>
      <patternFill patternType="solid">
        <fgColor rgb="FFCCFF99"/>
        <bgColor indexed="64"/>
      </patternFill>
    </fill>
    <fill>
      <patternFill patternType="lightGray">
        <fgColor indexed="31"/>
        <bgColor theme="0" tint="-0.14999847407452621"/>
      </patternFill>
    </fill>
    <fill>
      <patternFill patternType="solid">
        <fgColor theme="0" tint="-0.14999847407452621"/>
        <bgColor indexed="64"/>
      </patternFill>
    </fill>
    <fill>
      <patternFill patternType="solid">
        <fgColor theme="0" tint="-0.14999847407452621"/>
        <bgColor indexed="31"/>
      </patternFill>
    </fill>
    <fill>
      <patternFill patternType="solid">
        <fgColor indexed="65"/>
        <bgColor indexed="31"/>
      </patternFill>
    </fill>
    <fill>
      <patternFill patternType="solid">
        <fgColor rgb="FFFFC000"/>
        <bgColor indexed="64"/>
      </patternFill>
    </fill>
    <fill>
      <patternFill patternType="solid">
        <fgColor rgb="FFFF7B21"/>
        <bgColor indexed="64"/>
      </patternFill>
    </fill>
    <fill>
      <patternFill patternType="lightGray">
        <fgColor rgb="FFFF7B21"/>
        <bgColor theme="7" tint="0.59996337778862885"/>
      </patternFill>
    </fill>
    <fill>
      <patternFill patternType="solid">
        <fgColor rgb="FFFFCB25"/>
        <bgColor indexed="64"/>
      </patternFill>
    </fill>
    <fill>
      <patternFill patternType="solid">
        <fgColor rgb="FFFFD243"/>
        <bgColor indexed="64"/>
      </patternFill>
    </fill>
    <fill>
      <patternFill patternType="solid">
        <fgColor rgb="FFFFE1FF"/>
        <bgColor indexed="64"/>
      </patternFill>
    </fill>
    <fill>
      <patternFill patternType="solid">
        <fgColor rgb="FFFF6699"/>
        <bgColor indexed="64"/>
      </patternFill>
    </fill>
    <fill>
      <patternFill patternType="solid">
        <fgColor rgb="FFEA2D00"/>
        <bgColor indexed="64"/>
      </patternFill>
    </fill>
    <fill>
      <patternFill patternType="solid">
        <fgColor theme="7" tint="0.59999389629810485"/>
        <bgColor indexed="64"/>
      </patternFill>
    </fill>
    <fill>
      <patternFill patternType="solid">
        <fgColor rgb="FF9BE5ED"/>
        <bgColor indexed="64"/>
      </patternFill>
    </fill>
    <fill>
      <patternFill patternType="solid">
        <fgColor rgb="FF15C2FF"/>
        <bgColor indexed="64"/>
      </patternFill>
    </fill>
    <fill>
      <patternFill patternType="solid">
        <fgColor theme="7" tint="0.79998168889431442"/>
        <bgColor indexed="64"/>
      </patternFill>
    </fill>
    <fill>
      <patternFill patternType="solid">
        <fgColor rgb="FFFFE5FF"/>
        <bgColor indexed="64"/>
      </patternFill>
    </fill>
    <fill>
      <patternFill patternType="solid">
        <fgColor rgb="FFFFE5FF"/>
        <bgColor auto="1"/>
      </patternFill>
    </fill>
    <fill>
      <patternFill patternType="solid">
        <fgColor rgb="FFFFE5FF"/>
        <bgColor rgb="FF99FF33"/>
      </patternFill>
    </fill>
    <fill>
      <patternFill patternType="solid">
        <fgColor rgb="FFFFD3BD"/>
        <bgColor indexed="64"/>
      </patternFill>
    </fill>
    <fill>
      <patternFill patternType="solid">
        <fgColor rgb="FFFFD3BD"/>
        <bgColor auto="1"/>
      </patternFill>
    </fill>
    <fill>
      <patternFill patternType="solid">
        <fgColor rgb="FFFFD3BD"/>
        <bgColor rgb="FF99FF33"/>
      </patternFill>
    </fill>
    <fill>
      <patternFill patternType="lightGray">
        <fgColor rgb="FFFF79D2"/>
      </patternFill>
    </fill>
    <fill>
      <patternFill patternType="lightGray">
        <fgColor rgb="FF99FF33"/>
        <bgColor rgb="FFFFFF99"/>
      </patternFill>
    </fill>
    <fill>
      <patternFill patternType="solid">
        <fgColor rgb="FFFF7DA8"/>
        <bgColor indexed="64"/>
      </patternFill>
    </fill>
    <fill>
      <patternFill patternType="solid">
        <fgColor theme="4" tint="0.79998168889431442"/>
        <bgColor theme="4" tint="0.79998168889431442"/>
      </patternFill>
    </fill>
    <fill>
      <patternFill patternType="solid">
        <fgColor rgb="FFFFFFD1"/>
        <bgColor indexed="64"/>
      </patternFill>
    </fill>
    <fill>
      <patternFill patternType="lightGray">
        <fgColor rgb="FFFF6699"/>
        <bgColor auto="1"/>
      </patternFill>
    </fill>
    <fill>
      <patternFill patternType="solid">
        <fgColor rgb="FFB8ECF2"/>
        <bgColor theme="7" tint="0.39994506668294322"/>
      </patternFill>
    </fill>
  </fills>
  <borders count="46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double">
        <color indexed="64"/>
      </right>
      <top/>
      <bottom style="medium">
        <color indexed="64"/>
      </bottom>
      <diagonal/>
    </border>
    <border>
      <left/>
      <right style="double">
        <color indexed="64"/>
      </right>
      <top/>
      <bottom/>
      <diagonal/>
    </border>
    <border>
      <left/>
      <right style="double">
        <color indexed="64"/>
      </right>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right style="double">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rgb="FFF4B183"/>
      </left>
      <right style="thick">
        <color rgb="FFF4B183"/>
      </right>
      <top style="thick">
        <color rgb="FFF4B183"/>
      </top>
      <bottom style="thick">
        <color rgb="FFF4B183"/>
      </bottom>
      <diagonal/>
    </border>
    <border>
      <left/>
      <right style="thin">
        <color rgb="FF339966"/>
      </right>
      <top/>
      <bottom/>
      <diagonal/>
    </border>
    <border>
      <left style="thin">
        <color rgb="FF339966"/>
      </left>
      <right/>
      <top/>
      <bottom style="thin">
        <color rgb="FF339966"/>
      </bottom>
      <diagonal/>
    </border>
    <border>
      <left style="thin">
        <color rgb="FF339966"/>
      </left>
      <right/>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style="thin">
        <color indexed="64"/>
      </top>
      <bottom/>
      <diagonal/>
    </border>
    <border>
      <left style="hair">
        <color indexed="64"/>
      </left>
      <right style="medium">
        <color indexed="64"/>
      </right>
      <top/>
      <bottom/>
      <diagonal/>
    </border>
    <border>
      <left style="hair">
        <color indexed="64"/>
      </left>
      <right style="hair">
        <color indexed="64"/>
      </right>
      <top/>
      <bottom/>
      <diagonal/>
    </border>
    <border>
      <left/>
      <right style="hair">
        <color indexed="64"/>
      </right>
      <top style="thin">
        <color indexed="64"/>
      </top>
      <bottom/>
      <diagonal/>
    </border>
    <border>
      <left style="hair">
        <color indexed="64"/>
      </left>
      <right style="medium">
        <color indexed="64"/>
      </right>
      <top/>
      <bottom style="thin">
        <color indexed="64"/>
      </bottom>
      <diagonal/>
    </border>
    <border>
      <left/>
      <right style="hair">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bottom style="thin">
        <color indexed="64"/>
      </bottom>
      <diagonal/>
    </border>
    <border>
      <left style="hair">
        <color indexed="64"/>
      </left>
      <right style="hair">
        <color indexed="64"/>
      </right>
      <top style="thin">
        <color indexed="64"/>
      </top>
      <bottom/>
      <diagonal/>
    </border>
    <border>
      <left style="dotted">
        <color indexed="64"/>
      </left>
      <right style="medium">
        <color indexed="64"/>
      </right>
      <top style="thin">
        <color indexed="64"/>
      </top>
      <bottom/>
      <diagonal/>
    </border>
    <border>
      <left style="thin">
        <color indexed="64"/>
      </left>
      <right style="dotted">
        <color indexed="64"/>
      </right>
      <top style="thin">
        <color indexed="64"/>
      </top>
      <bottom/>
      <diagonal/>
    </border>
    <border>
      <left style="hair">
        <color indexed="64"/>
      </left>
      <right style="medium">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dotted">
        <color indexed="64"/>
      </left>
      <right style="medium">
        <color indexed="64"/>
      </right>
      <top style="medium">
        <color indexed="64"/>
      </top>
      <bottom/>
      <diagonal/>
    </border>
    <border>
      <left style="thin">
        <color indexed="64"/>
      </left>
      <right style="dotted">
        <color indexed="64"/>
      </right>
      <top style="medium">
        <color indexed="64"/>
      </top>
      <bottom/>
      <diagonal/>
    </border>
    <border>
      <left/>
      <right style="medium">
        <color indexed="64"/>
      </right>
      <top/>
      <bottom style="hair">
        <color indexed="64"/>
      </bottom>
      <diagonal/>
    </border>
    <border>
      <left/>
      <right/>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dotted">
        <color indexed="64"/>
      </left>
      <right/>
      <top style="thin">
        <color indexed="64"/>
      </top>
      <bottom style="thin">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dotted">
        <color indexed="64"/>
      </right>
      <top/>
      <bottom/>
      <diagonal/>
    </border>
    <border>
      <left/>
      <right style="dotted">
        <color indexed="64"/>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bottom style="double">
        <color indexed="64"/>
      </bottom>
      <diagonal/>
    </border>
    <border>
      <left style="hair">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double">
        <color indexed="64"/>
      </left>
      <right/>
      <top/>
      <bottom style="double">
        <color indexed="64"/>
      </bottom>
      <diagonal/>
    </border>
    <border diagonalUp="1">
      <left/>
      <right/>
      <top/>
      <bottom/>
      <diagonal style="thin">
        <color indexed="64"/>
      </diagonal>
    </border>
    <border diagonalUp="1">
      <left/>
      <right style="double">
        <color indexed="64"/>
      </right>
      <top/>
      <bottom/>
      <diagonal style="thin">
        <color indexed="64"/>
      </diagonal>
    </border>
    <border diagonalUp="1">
      <left/>
      <right/>
      <top/>
      <bottom style="double">
        <color indexed="64"/>
      </bottom>
      <diagonal style="thin">
        <color indexed="64"/>
      </diagonal>
    </border>
    <border diagonalUp="1">
      <left/>
      <right style="double">
        <color indexed="64"/>
      </right>
      <top/>
      <bottom style="double">
        <color indexed="64"/>
      </bottom>
      <diagonal style="thin">
        <color indexed="64"/>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left/>
      <right style="thick">
        <color rgb="FFFF0000"/>
      </right>
      <top/>
      <bottom/>
      <diagonal/>
    </border>
    <border>
      <left/>
      <right style="hair">
        <color indexed="64"/>
      </right>
      <top/>
      <bottom/>
      <diagonal/>
    </border>
    <border>
      <left style="medium">
        <color indexed="64"/>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rgb="FFFF0066"/>
      </left>
      <right style="thin">
        <color rgb="FFFF0066"/>
      </right>
      <top style="thin">
        <color rgb="FFFF0066"/>
      </top>
      <bottom style="thin">
        <color rgb="FFFF0066"/>
      </bottom>
      <diagonal/>
    </border>
    <border>
      <left style="thin">
        <color rgb="FFFF0066"/>
      </left>
      <right/>
      <top style="thin">
        <color rgb="FFFF0066"/>
      </top>
      <bottom style="thin">
        <color rgb="FFFF0066"/>
      </bottom>
      <diagonal/>
    </border>
    <border>
      <left/>
      <right style="thin">
        <color rgb="FFFF0066"/>
      </right>
      <top style="thin">
        <color rgb="FFFF0066"/>
      </top>
      <bottom style="thin">
        <color rgb="FFFF0066"/>
      </bottom>
      <diagonal/>
    </border>
    <border>
      <left/>
      <right/>
      <top/>
      <bottom style="thick">
        <color rgb="FFFF0000"/>
      </bottom>
      <diagonal/>
    </border>
    <border>
      <left/>
      <right/>
      <top style="thick">
        <color rgb="FFFF0066"/>
      </top>
      <bottom style="thin">
        <color rgb="FFFF0066"/>
      </bottom>
      <diagonal/>
    </border>
    <border>
      <left/>
      <right style="thick">
        <color rgb="FFFF0066"/>
      </right>
      <top style="thick">
        <color rgb="FFFF0066"/>
      </top>
      <bottom style="thin">
        <color rgb="FFFF0066"/>
      </bottom>
      <diagonal/>
    </border>
    <border>
      <left style="thin">
        <color rgb="FFFF0066"/>
      </left>
      <right style="thin">
        <color rgb="FFFF0066"/>
      </right>
      <top style="thin">
        <color rgb="FFFF0066"/>
      </top>
      <bottom style="thick">
        <color rgb="FFFF0066"/>
      </bottom>
      <diagonal/>
    </border>
    <border>
      <left style="thin">
        <color rgb="FFFF0066"/>
      </left>
      <right style="thick">
        <color rgb="FFFF0066"/>
      </right>
      <top style="thin">
        <color rgb="FFFF0066"/>
      </top>
      <bottom style="thick">
        <color rgb="FFFF0066"/>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slantDashDot">
        <color indexed="64"/>
      </left>
      <right/>
      <top/>
      <bottom/>
      <diagonal/>
    </border>
    <border>
      <left/>
      <right/>
      <top style="thick">
        <color indexed="64"/>
      </top>
      <bottom/>
      <diagonal/>
    </border>
    <border>
      <left style="thin">
        <color indexed="64"/>
      </left>
      <right style="hair">
        <color indexed="64"/>
      </right>
      <top style="thin">
        <color indexed="64"/>
      </top>
      <bottom style="thin">
        <color indexed="64"/>
      </bottom>
      <diagonal/>
    </border>
    <border>
      <left/>
      <right/>
      <top/>
      <bottom style="thick">
        <color indexed="64"/>
      </bottom>
      <diagonal/>
    </border>
    <border>
      <left/>
      <right/>
      <top/>
      <bottom style="double">
        <color indexed="64"/>
      </bottom>
      <diagonal/>
    </border>
    <border>
      <left style="medium">
        <color indexed="64"/>
      </left>
      <right/>
      <top/>
      <bottom style="double">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bottom style="hair">
        <color indexed="64"/>
      </bottom>
      <diagonal/>
    </border>
    <border>
      <left style="double">
        <color indexed="64"/>
      </left>
      <right/>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dotted">
        <color indexed="64"/>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hair">
        <color indexed="64"/>
      </top>
      <bottom style="hair">
        <color indexed="64"/>
      </bottom>
      <diagonal/>
    </border>
    <border>
      <left style="dotted">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dotted">
        <color indexed="64"/>
      </right>
      <top style="hair">
        <color indexed="64"/>
      </top>
      <bottom style="hair">
        <color indexed="64"/>
      </bottom>
      <diagonal/>
    </border>
    <border>
      <left/>
      <right style="hair">
        <color indexed="64"/>
      </right>
      <top/>
      <bottom style="hair">
        <color indexed="64"/>
      </bottom>
      <diagonal/>
    </border>
    <border>
      <left style="thin">
        <color indexed="64"/>
      </left>
      <right style="dotted">
        <color indexed="64"/>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bottom style="double">
        <color indexed="64"/>
      </bottom>
      <diagonal/>
    </border>
    <border>
      <left style="medium">
        <color indexed="64"/>
      </left>
      <right/>
      <top/>
      <bottom style="hair">
        <color indexed="64"/>
      </bottom>
      <diagonal/>
    </border>
    <border>
      <left/>
      <right style="hair">
        <color indexed="64"/>
      </right>
      <top/>
      <bottom style="double">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medium">
        <color indexed="64"/>
      </left>
      <right style="thin">
        <color indexed="64"/>
      </right>
      <top style="double">
        <color indexed="64"/>
      </top>
      <bottom/>
      <diagonal/>
    </border>
    <border>
      <left/>
      <right style="hair">
        <color indexed="64"/>
      </right>
      <top style="thin">
        <color indexed="64"/>
      </top>
      <bottom style="double">
        <color indexed="64"/>
      </bottom>
      <diagonal/>
    </border>
    <border>
      <left style="hair">
        <color indexed="64"/>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right style="dashed">
        <color auto="1"/>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dashed">
        <color auto="1"/>
      </right>
      <top/>
      <bottom/>
      <diagonal/>
    </border>
    <border>
      <left/>
      <right style="slantDashDot">
        <color auto="1"/>
      </right>
      <top/>
      <bottom style="slantDashDot">
        <color auto="1"/>
      </bottom>
      <diagonal/>
    </border>
    <border>
      <left/>
      <right/>
      <top/>
      <bottom style="slantDashDot">
        <color auto="1"/>
      </bottom>
      <diagonal/>
    </border>
    <border>
      <left style="slantDashDot">
        <color auto="1"/>
      </left>
      <right/>
      <top/>
      <bottom style="slantDashDot">
        <color auto="1"/>
      </bottom>
      <diagonal/>
    </border>
    <border>
      <left style="dashed">
        <color auto="1"/>
      </left>
      <right/>
      <top/>
      <bottom/>
      <diagonal/>
    </border>
    <border>
      <left/>
      <right style="slantDashDot">
        <color auto="1"/>
      </right>
      <top/>
      <bottom/>
      <diagonal/>
    </border>
    <border>
      <left/>
      <right style="slantDashDot">
        <color auto="1"/>
      </right>
      <top style="slantDashDot">
        <color auto="1"/>
      </top>
      <bottom/>
      <diagonal/>
    </border>
    <border>
      <left/>
      <right/>
      <top style="slantDashDot">
        <color auto="1"/>
      </top>
      <bottom/>
      <diagonal/>
    </border>
    <border>
      <left style="slantDashDot">
        <color auto="1"/>
      </left>
      <right/>
      <top style="slantDashDot">
        <color auto="1"/>
      </top>
      <bottom/>
      <diagonal/>
    </border>
    <border>
      <left/>
      <right style="dashed">
        <color auto="1"/>
      </right>
      <top style="dashed">
        <color auto="1"/>
      </top>
      <bottom/>
      <diagonal/>
    </border>
    <border>
      <left/>
      <right/>
      <top style="dashed">
        <color auto="1"/>
      </top>
      <bottom/>
      <diagonal/>
    </border>
    <border>
      <left style="dashed">
        <color auto="1"/>
      </left>
      <right/>
      <top style="dashed">
        <color auto="1"/>
      </top>
      <bottom/>
      <diagonal/>
    </border>
    <border>
      <left style="slantDashDot">
        <color auto="1"/>
      </left>
      <right style="dashed">
        <color indexed="64"/>
      </right>
      <top/>
      <bottom/>
      <diagonal/>
    </border>
    <border>
      <left style="thin">
        <color rgb="FFFF0066"/>
      </left>
      <right/>
      <top style="thin">
        <color rgb="FFFF0066"/>
      </top>
      <bottom style="thick">
        <color rgb="FFFF0066"/>
      </bottom>
      <diagonal/>
    </border>
    <border>
      <left/>
      <right style="thin">
        <color rgb="FFFF0066"/>
      </right>
      <top style="thin">
        <color rgb="FFFF0066"/>
      </top>
      <bottom style="thick">
        <color rgb="FFFF0066"/>
      </bottom>
      <diagonal/>
    </border>
    <border>
      <left style="dotted">
        <color indexed="64"/>
      </left>
      <right/>
      <top style="hair">
        <color indexed="64"/>
      </top>
      <bottom style="thin">
        <color indexed="64"/>
      </bottom>
      <diagonal/>
    </border>
    <border>
      <left style="dotted">
        <color indexed="64"/>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double">
        <color indexed="64"/>
      </left>
      <right/>
      <top style="thin">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uble">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double">
        <color indexed="64"/>
      </right>
      <top style="medium">
        <color indexed="64"/>
      </top>
      <bottom/>
      <diagonal/>
    </border>
    <border>
      <left style="medium">
        <color indexed="64"/>
      </left>
      <right/>
      <top style="dotted">
        <color indexed="64"/>
      </top>
      <bottom style="medium">
        <color indexed="64"/>
      </bottom>
      <diagonal/>
    </border>
    <border>
      <left style="medium">
        <color indexed="64"/>
      </left>
      <right/>
      <top/>
      <bottom style="dotted">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medium">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thin">
        <color indexed="64"/>
      </left>
      <right style="medium">
        <color indexed="64"/>
      </right>
      <top style="medium">
        <color indexed="64"/>
      </top>
      <bottom/>
      <diagonal/>
    </border>
    <border>
      <left style="double">
        <color indexed="64"/>
      </left>
      <right/>
      <top style="medium">
        <color indexed="64"/>
      </top>
      <bottom/>
      <diagonal/>
    </border>
    <border>
      <left style="double">
        <color indexed="64"/>
      </left>
      <right style="thin">
        <color indexed="64"/>
      </right>
      <top/>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uble">
        <color indexed="64"/>
      </left>
      <right style="thin">
        <color indexed="64"/>
      </right>
      <top/>
      <bottom style="thin">
        <color indexed="64"/>
      </bottom>
      <diagonal/>
    </border>
    <border>
      <left/>
      <right style="dotted">
        <color indexed="64"/>
      </right>
      <top/>
      <bottom style="dotted">
        <color indexed="64"/>
      </bottom>
      <diagonal/>
    </border>
    <border>
      <left style="double">
        <color indexed="64"/>
      </left>
      <right style="thin">
        <color indexed="64"/>
      </right>
      <top style="thin">
        <color indexed="64"/>
      </top>
      <bottom/>
      <diagonal/>
    </border>
    <border>
      <left style="medium">
        <color indexed="64"/>
      </left>
      <right style="dotted">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double">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style="hair">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thin">
        <color indexed="64"/>
      </right>
      <top style="double">
        <color indexed="64"/>
      </top>
      <bottom style="dotted">
        <color indexed="64"/>
      </bottom>
      <diagonal/>
    </border>
    <border>
      <left style="medium">
        <color indexed="64"/>
      </left>
      <right style="dotted">
        <color indexed="64"/>
      </right>
      <top style="double">
        <color indexed="64"/>
      </top>
      <bottom style="dotted">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double">
        <color indexed="64"/>
      </bottom>
      <diagonal/>
    </border>
    <border>
      <left style="medium">
        <color indexed="64"/>
      </left>
      <right style="dotted">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thin">
        <color indexed="64"/>
      </top>
      <bottom/>
      <diagonal/>
    </border>
    <border>
      <left/>
      <right style="dotted">
        <color indexed="64"/>
      </right>
      <top/>
      <bottom style="medium">
        <color indexed="64"/>
      </bottom>
      <diagonal/>
    </border>
    <border>
      <left/>
      <right style="dotted">
        <color indexed="64"/>
      </right>
      <top style="medium">
        <color indexed="64"/>
      </top>
      <bottom/>
      <diagonal/>
    </border>
    <border>
      <left/>
      <right style="medium">
        <color indexed="64"/>
      </right>
      <top style="thin">
        <color indexed="64"/>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right/>
      <top style="medium">
        <color theme="0"/>
      </top>
      <bottom/>
      <diagonal/>
    </border>
    <border>
      <left/>
      <right/>
      <top/>
      <bottom style="medium">
        <color theme="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style="thick">
        <color rgb="FFFF0000"/>
      </left>
      <right/>
      <top/>
      <bottom/>
      <diagonal/>
    </border>
    <border>
      <left style="hair">
        <color indexed="64"/>
      </left>
      <right/>
      <top/>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right style="thick">
        <color rgb="FFFF0000"/>
      </right>
      <top style="medium">
        <color indexed="64"/>
      </top>
      <bottom/>
      <diagonal/>
    </border>
    <border>
      <left/>
      <right style="thick">
        <color rgb="FFFF0000"/>
      </right>
      <top/>
      <bottom style="medium">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rgb="FFC00000"/>
      </left>
      <right/>
      <top style="medium">
        <color rgb="FFC00000"/>
      </top>
      <bottom/>
      <diagonal/>
    </border>
    <border>
      <left/>
      <right style="medium">
        <color rgb="FFC00000"/>
      </right>
      <top style="medium">
        <color rgb="FFC00000"/>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top style="medium">
        <color rgb="FFC00000"/>
      </top>
      <bottom/>
      <diagonal/>
    </border>
    <border>
      <left style="medium">
        <color rgb="FFC00000"/>
      </left>
      <right/>
      <top style="medium">
        <color rgb="FFC00000"/>
      </top>
      <bottom style="thin">
        <color rgb="FFC00000"/>
      </bottom>
      <diagonal/>
    </border>
    <border>
      <left/>
      <right style="medium">
        <color rgb="FFC00000"/>
      </right>
      <top style="medium">
        <color rgb="FFC00000"/>
      </top>
      <bottom style="thin">
        <color rgb="FFC00000"/>
      </bottom>
      <diagonal/>
    </border>
    <border>
      <left/>
      <right style="thin">
        <color rgb="FFC00000"/>
      </right>
      <top style="medium">
        <color rgb="FFC00000"/>
      </top>
      <bottom/>
      <diagonal/>
    </border>
    <border>
      <left/>
      <right style="thin">
        <color rgb="FFC00000"/>
      </right>
      <top/>
      <bottom style="medium">
        <color rgb="FFC00000"/>
      </bottom>
      <diagonal/>
    </border>
    <border>
      <left/>
      <right style="medium">
        <color rgb="FFC00000"/>
      </right>
      <top style="medium">
        <color rgb="FFC00000"/>
      </top>
      <bottom style="medium">
        <color rgb="FFC00000"/>
      </bottom>
      <diagonal/>
    </border>
    <border>
      <left/>
      <right/>
      <top style="medium">
        <color rgb="FFC00000"/>
      </top>
      <bottom style="medium">
        <color rgb="FFC00000"/>
      </bottom>
      <diagonal/>
    </border>
    <border>
      <left style="medium">
        <color rgb="FFC00000"/>
      </left>
      <right/>
      <top style="medium">
        <color rgb="FFC00000"/>
      </top>
      <bottom style="medium">
        <color rgb="FFC00000"/>
      </bottom>
      <diagonal/>
    </border>
    <border>
      <left/>
      <right style="thin">
        <color rgb="FFC00000"/>
      </right>
      <top style="medium">
        <color rgb="FFC00000"/>
      </top>
      <bottom style="medium">
        <color rgb="FFC00000"/>
      </bottom>
      <diagonal/>
    </border>
    <border>
      <left style="thin">
        <color rgb="FFC00000"/>
      </left>
      <right/>
      <top style="medium">
        <color rgb="FFC00000"/>
      </top>
      <bottom/>
      <diagonal/>
    </border>
    <border>
      <left style="thin">
        <color rgb="FFC00000"/>
      </left>
      <right/>
      <top/>
      <bottom style="medium">
        <color rgb="FFC00000"/>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thin">
        <color indexed="64"/>
      </bottom>
      <diagonal/>
    </border>
    <border>
      <left style="dotted">
        <color indexed="64"/>
      </left>
      <right/>
      <top/>
      <bottom style="hair">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top style="thin">
        <color indexed="64"/>
      </top>
      <bottom style="hair">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hair">
        <color indexed="64"/>
      </right>
      <top style="medium">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medium">
        <color indexed="64"/>
      </right>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right/>
      <top style="double">
        <color indexed="64"/>
      </top>
      <bottom style="dotted">
        <color indexed="64"/>
      </bottom>
      <diagonal/>
    </border>
    <border>
      <left style="thin">
        <color indexed="64"/>
      </left>
      <right style="dotted">
        <color indexed="64"/>
      </right>
      <top style="double">
        <color indexed="64"/>
      </top>
      <bottom style="dotted">
        <color indexed="64"/>
      </bottom>
      <diagonal/>
    </border>
    <border>
      <left style="medium">
        <color indexed="64"/>
      </left>
      <right style="dotted">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dotted">
        <color indexed="64"/>
      </right>
      <top style="thin">
        <color indexed="64"/>
      </top>
      <bottom style="dotted">
        <color indexed="64"/>
      </bottom>
      <diagonal/>
    </border>
    <border>
      <left/>
      <right style="medium">
        <color rgb="FF002060"/>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002060"/>
      </left>
      <right/>
      <top style="medium">
        <color rgb="FF002060"/>
      </top>
      <bottom style="medium">
        <color rgb="FF002060"/>
      </bottom>
      <diagonal/>
    </border>
    <border>
      <left style="thin">
        <color rgb="FFFF0066"/>
      </left>
      <right style="medium">
        <color rgb="FFFF0066"/>
      </right>
      <top style="thin">
        <color rgb="FFFF0066"/>
      </top>
      <bottom style="thin">
        <color rgb="FFFF0066"/>
      </bottom>
      <diagonal/>
    </border>
    <border>
      <left style="thin">
        <color rgb="FFFF0066"/>
      </left>
      <right style="medium">
        <color rgb="FFFF0066"/>
      </right>
      <top style="thin">
        <color rgb="FFFF0066"/>
      </top>
      <bottom style="thick">
        <color rgb="FFFF0066"/>
      </bottom>
      <diagonal/>
    </border>
    <border>
      <left/>
      <right style="medium">
        <color rgb="FFFF0066"/>
      </right>
      <top style="thick">
        <color rgb="FFFF0066"/>
      </top>
      <bottom style="thin">
        <color rgb="FFFF0066"/>
      </bottom>
      <diagonal/>
    </border>
    <border>
      <left style="thick">
        <color rgb="FFFF0066"/>
      </left>
      <right style="medium">
        <color rgb="FFFF0066"/>
      </right>
      <top style="thin">
        <color rgb="FFFF0066"/>
      </top>
      <bottom style="thick">
        <color rgb="FFFF0066"/>
      </bottom>
      <diagonal/>
    </border>
    <border>
      <left style="thick">
        <color rgb="FFFF0066"/>
      </left>
      <right style="medium">
        <color rgb="FFFF0066"/>
      </right>
      <top style="thick">
        <color rgb="FFFF0066"/>
      </top>
      <bottom/>
      <diagonal/>
    </border>
    <border>
      <left style="thick">
        <color rgb="FFFF0066"/>
      </left>
      <right style="medium">
        <color rgb="FFFF0066"/>
      </right>
      <top/>
      <bottom style="thin">
        <color rgb="FFFF0066"/>
      </bottom>
      <diagonal/>
    </border>
    <border>
      <left/>
      <right style="thick">
        <color rgb="FFFF0066"/>
      </right>
      <top/>
      <bottom/>
      <diagonal/>
    </border>
    <border>
      <left style="thin">
        <color rgb="FFFF0066"/>
      </left>
      <right style="thick">
        <color rgb="FFFF0066"/>
      </right>
      <top style="thin">
        <color rgb="FFFF0066"/>
      </top>
      <bottom style="thin">
        <color rgb="FFFF0066"/>
      </bottom>
      <diagonal/>
    </border>
    <border>
      <left/>
      <right/>
      <top style="thick">
        <color rgb="FFFF0066"/>
      </top>
      <bottom/>
      <diagonal/>
    </border>
    <border>
      <left/>
      <right/>
      <top style="thin">
        <color rgb="FFFF0066"/>
      </top>
      <bottom style="thin">
        <color rgb="FFFF0066"/>
      </bottom>
      <diagonal/>
    </border>
    <border>
      <left/>
      <right style="medium">
        <color rgb="FFFF0066"/>
      </right>
      <top style="thin">
        <color rgb="FFFF0066"/>
      </top>
      <bottom style="thin">
        <color rgb="FFFF0066"/>
      </bottom>
      <diagonal/>
    </border>
    <border>
      <left/>
      <right style="medium">
        <color rgb="FFFF0066"/>
      </right>
      <top style="thin">
        <color rgb="FFFF0066"/>
      </top>
      <bottom style="thick">
        <color rgb="FFFF0066"/>
      </bottom>
      <diagonal/>
    </border>
    <border>
      <left style="medium">
        <color rgb="FFFF0066"/>
      </left>
      <right/>
      <top style="medium">
        <color rgb="FFFF0066"/>
      </top>
      <bottom style="medium">
        <color rgb="FFFF0066"/>
      </bottom>
      <diagonal/>
    </border>
    <border>
      <left/>
      <right style="medium">
        <color rgb="FFFF0066"/>
      </right>
      <top style="medium">
        <color rgb="FFFF0066"/>
      </top>
      <bottom style="medium">
        <color rgb="FFFF0066"/>
      </bottom>
      <diagonal/>
    </border>
    <border>
      <left/>
      <right/>
      <top style="medium">
        <color rgb="FFFF0066"/>
      </top>
      <bottom style="medium">
        <color rgb="FFFF0066"/>
      </bottom>
      <diagonal/>
    </border>
    <border>
      <left style="medium">
        <color rgb="FFFF0066"/>
      </left>
      <right/>
      <top style="thick">
        <color rgb="FFFF0066"/>
      </top>
      <bottom style="thin">
        <color rgb="FFFF0066"/>
      </bottom>
      <diagonal/>
    </border>
    <border>
      <left/>
      <right style="thin">
        <color rgb="FFFF0066"/>
      </right>
      <top style="thick">
        <color rgb="FFFF0066"/>
      </top>
      <bottom style="thin">
        <color rgb="FFFF0066"/>
      </bottom>
      <diagonal/>
    </border>
    <border>
      <left style="dotted">
        <color indexed="64"/>
      </left>
      <right style="medium">
        <color indexed="64"/>
      </right>
      <top style="thin">
        <color indexed="64"/>
      </top>
      <bottom style="dotted">
        <color indexed="64"/>
      </bottom>
      <diagonal/>
    </border>
    <border>
      <left style="medium">
        <color rgb="FFFF0066"/>
      </left>
      <right/>
      <top style="thin">
        <color rgb="FFFF0066"/>
      </top>
      <bottom style="thick">
        <color rgb="FFFF0066"/>
      </bottom>
      <diagonal/>
    </border>
    <border>
      <left style="medium">
        <color rgb="FFFF0066"/>
      </left>
      <right/>
      <top style="thin">
        <color rgb="FFFF0066"/>
      </top>
      <bottom style="thin">
        <color rgb="FFFF0066"/>
      </bottom>
      <diagonal/>
    </border>
    <border>
      <left style="thin">
        <color rgb="FFFF0066"/>
      </left>
      <right/>
      <top style="thick">
        <color rgb="FFFF0066"/>
      </top>
      <bottom style="thin">
        <color rgb="FFFF0066"/>
      </bottom>
      <diagonal/>
    </border>
    <border>
      <left style="thin">
        <color rgb="FFFF0066"/>
      </left>
      <right/>
      <top/>
      <bottom style="thin">
        <color rgb="FFFF0066"/>
      </bottom>
      <diagonal/>
    </border>
    <border>
      <left/>
      <right/>
      <top/>
      <bottom style="thin">
        <color rgb="FFFF0066"/>
      </bottom>
      <diagonal/>
    </border>
    <border>
      <left/>
      <right style="thin">
        <color rgb="FF002060"/>
      </right>
      <top style="medium">
        <color rgb="FF002060"/>
      </top>
      <bottom style="medium">
        <color rgb="FF002060"/>
      </bottom>
      <diagonal/>
    </border>
    <border>
      <left style="medium">
        <color rgb="FF002060"/>
      </left>
      <right/>
      <top style="medium">
        <color rgb="FF002060"/>
      </top>
      <bottom style="thin">
        <color rgb="FF002060"/>
      </bottom>
      <diagonal/>
    </border>
    <border>
      <left/>
      <right/>
      <top style="medium">
        <color rgb="FF002060"/>
      </top>
      <bottom style="thin">
        <color rgb="FF002060"/>
      </bottom>
      <diagonal/>
    </border>
    <border>
      <left/>
      <right style="medium">
        <color rgb="FF002060"/>
      </right>
      <top style="medium">
        <color rgb="FF002060"/>
      </top>
      <bottom style="thin">
        <color rgb="FF002060"/>
      </bottom>
      <diagonal/>
    </border>
    <border>
      <left/>
      <right style="thin">
        <color rgb="FFFF0066"/>
      </right>
      <top/>
      <bottom style="thin">
        <color rgb="FFFF0066"/>
      </bottom>
      <diagonal/>
    </border>
    <border>
      <left style="thin">
        <color rgb="FFFF0066"/>
      </left>
      <right style="medium">
        <color rgb="FFFF0066"/>
      </right>
      <top/>
      <bottom style="thin">
        <color rgb="FFFF0066"/>
      </bottom>
      <diagonal/>
    </border>
    <border>
      <left style="medium">
        <color rgb="FFFF0066"/>
      </left>
      <right/>
      <top/>
      <bottom style="thin">
        <color rgb="FFFF0066"/>
      </bottom>
      <diagonal/>
    </border>
    <border>
      <left/>
      <right style="medium">
        <color rgb="FFFF0066"/>
      </right>
      <top/>
      <bottom style="thin">
        <color rgb="FFFF0066"/>
      </bottom>
      <diagonal/>
    </border>
    <border>
      <left style="thin">
        <color rgb="FFFF0066"/>
      </left>
      <right style="thick">
        <color rgb="FFFF0066"/>
      </right>
      <top/>
      <bottom style="thin">
        <color rgb="FFFF0066"/>
      </bottom>
      <diagonal/>
    </border>
    <border>
      <left/>
      <right style="thin">
        <color rgb="FFFF0066"/>
      </right>
      <top/>
      <bottom style="thick">
        <color rgb="FFFF0066"/>
      </bottom>
      <diagonal/>
    </border>
    <border>
      <left style="thin">
        <color rgb="FFFF0066"/>
      </left>
      <right style="medium">
        <color rgb="FFFF0066"/>
      </right>
      <top/>
      <bottom style="thick">
        <color rgb="FFFF0066"/>
      </bottom>
      <diagonal/>
    </border>
    <border>
      <left style="thin">
        <color rgb="FFFF0066"/>
      </left>
      <right style="thin">
        <color rgb="FFFF0066"/>
      </right>
      <top/>
      <bottom style="thick">
        <color rgb="FFFF0066"/>
      </bottom>
      <diagonal/>
    </border>
    <border>
      <left style="thin">
        <color rgb="FFFF0066"/>
      </left>
      <right style="thick">
        <color rgb="FFFF0066"/>
      </right>
      <top/>
      <bottom style="thick">
        <color rgb="FFFF0066"/>
      </bottom>
      <diagonal/>
    </border>
    <border>
      <left/>
      <right style="medium">
        <color rgb="FFFF0066"/>
      </right>
      <top/>
      <bottom style="thick">
        <color rgb="FFFF0066"/>
      </bottom>
      <diagonal/>
    </border>
    <border>
      <left/>
      <right/>
      <top style="medium">
        <color rgb="FF002060"/>
      </top>
      <bottom style="double">
        <color rgb="FF00B050"/>
      </bottom>
      <diagonal/>
    </border>
    <border>
      <left style="thick">
        <color rgb="FFFF0066"/>
      </left>
      <right/>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right/>
      <top style="slantDashDot">
        <color auto="1"/>
      </top>
      <bottom style="slantDashDot">
        <color indexed="64"/>
      </bottom>
      <diagonal/>
    </border>
    <border>
      <left style="thin">
        <color indexed="64"/>
      </left>
      <right style="thin">
        <color indexed="64"/>
      </right>
      <top style="double">
        <color indexed="64"/>
      </top>
      <bottom/>
      <diagonal/>
    </border>
    <border>
      <left/>
      <right/>
      <top style="dotted">
        <color indexed="64"/>
      </top>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theme="1"/>
      </left>
      <right style="thin">
        <color theme="1"/>
      </right>
      <top style="thin">
        <color theme="1"/>
      </top>
      <bottom style="thin">
        <color theme="1"/>
      </bottom>
      <diagonal/>
    </border>
    <border>
      <left/>
      <right style="thin">
        <color rgb="FFFF0000"/>
      </right>
      <top/>
      <bottom style="medium">
        <color indexed="64"/>
      </bottom>
      <diagonal/>
    </border>
    <border>
      <left style="thin">
        <color rgb="FFFF0000"/>
      </left>
      <right style="medium">
        <color indexed="64"/>
      </right>
      <top/>
      <bottom style="medium">
        <color indexed="64"/>
      </bottom>
      <diagonal/>
    </border>
    <border>
      <left style="medium">
        <color indexed="64"/>
      </left>
      <right style="thin">
        <color rgb="FFFF0000"/>
      </right>
      <top style="medium">
        <color indexed="64"/>
      </top>
      <bottom style="medium">
        <color indexed="64"/>
      </bottom>
      <diagonal/>
    </border>
    <border>
      <left style="thin">
        <color rgb="FFFF0000"/>
      </left>
      <right style="medium">
        <color indexed="64"/>
      </right>
      <top style="medium">
        <color indexed="64"/>
      </top>
      <bottom style="medium">
        <color indexed="64"/>
      </bottom>
      <diagonal/>
    </border>
    <border>
      <left/>
      <right style="thin">
        <color rgb="FFFF0000"/>
      </right>
      <top style="medium">
        <color indexed="64"/>
      </top>
      <bottom style="medium">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diagonal/>
    </border>
    <border>
      <left style="dotted">
        <color indexed="64"/>
      </left>
      <right/>
      <top style="dotted">
        <color indexed="64"/>
      </top>
      <bottom/>
      <diagonal/>
    </border>
  </borders>
  <cellStyleXfs count="22">
    <xf numFmtId="0" fontId="0" fillId="0" borderId="0">
      <alignment vertical="center"/>
    </xf>
    <xf numFmtId="0" fontId="7" fillId="0" borderId="0">
      <alignment vertical="center"/>
    </xf>
    <xf numFmtId="0" fontId="74" fillId="0" borderId="0"/>
    <xf numFmtId="0" fontId="75" fillId="6" borderId="0" applyNumberFormat="0" applyProtection="0">
      <alignment horizontal="left" wrapText="1" indent="4"/>
    </xf>
    <xf numFmtId="0" fontId="76" fillId="6" borderId="0" applyNumberFormat="0" applyProtection="0">
      <alignment horizontal="left" wrapText="1" indent="4"/>
    </xf>
    <xf numFmtId="0" fontId="77" fillId="6" borderId="0" applyNumberFormat="0" applyBorder="0" applyProtection="0">
      <alignment horizontal="left" indent="1"/>
    </xf>
    <xf numFmtId="0" fontId="76" fillId="0" borderId="0" applyFill="0" applyBorder="0">
      <alignment wrapText="1"/>
    </xf>
    <xf numFmtId="0" fontId="78" fillId="0" borderId="0"/>
    <xf numFmtId="0" fontId="74" fillId="7" borderId="63"/>
    <xf numFmtId="0" fontId="74" fillId="8" borderId="60"/>
    <xf numFmtId="0" fontId="74" fillId="7" borderId="0"/>
    <xf numFmtId="0" fontId="78" fillId="9" borderId="0" applyNumberFormat="0" applyBorder="0" applyProtection="0"/>
    <xf numFmtId="0" fontId="79" fillId="0" borderId="0" applyNumberFormat="0" applyFill="0" applyBorder="0" applyAlignment="0" applyProtection="0"/>
    <xf numFmtId="0" fontId="74" fillId="0" borderId="1" applyNumberFormat="0" applyFont="0" applyFill="0" applyAlignment="0"/>
    <xf numFmtId="0" fontId="74" fillId="0" borderId="64" applyNumberFormat="0" applyFont="0" applyFill="0" applyAlignment="0"/>
    <xf numFmtId="0" fontId="74" fillId="0" borderId="65" applyNumberFormat="0" applyFont="0" applyFill="0"/>
    <xf numFmtId="0" fontId="74" fillId="0" borderId="66" applyNumberFormat="0" applyFont="0" applyFill="0" applyAlignment="0"/>
    <xf numFmtId="179" fontId="74" fillId="0" borderId="0" applyFont="0" applyFill="0" applyBorder="0" applyAlignment="0"/>
    <xf numFmtId="178" fontId="74" fillId="10" borderId="0" applyFont="0" applyBorder="0" applyAlignment="0"/>
    <xf numFmtId="180" fontId="74" fillId="0" borderId="0" applyFont="0" applyFill="0" applyBorder="0" applyAlignment="0" applyProtection="0"/>
    <xf numFmtId="42" fontId="74" fillId="0" borderId="0" applyFont="0" applyFill="0" applyBorder="0" applyAlignment="0" applyProtection="0"/>
    <xf numFmtId="0" fontId="80" fillId="0" borderId="0">
      <alignment vertical="center"/>
    </xf>
  </cellStyleXfs>
  <cellXfs count="3704">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lignment vertical="center"/>
    </xf>
    <xf numFmtId="0" fontId="4" fillId="0" borderId="0" xfId="0" applyFont="1" applyFill="1" applyBorder="1" applyAlignment="1">
      <alignment horizontal="center" vertical="center"/>
    </xf>
    <xf numFmtId="0" fontId="0" fillId="0" borderId="0" xfId="0"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12" fillId="0" borderId="0" xfId="0" applyFont="1">
      <alignment vertical="center"/>
    </xf>
    <xf numFmtId="0" fontId="13" fillId="0" borderId="0" xfId="0" applyFont="1">
      <alignment vertical="center"/>
    </xf>
    <xf numFmtId="0" fontId="0" fillId="0" borderId="0" xfId="0">
      <alignment vertical="center"/>
    </xf>
    <xf numFmtId="0" fontId="0" fillId="0" borderId="0" xfId="0" applyAlignment="1">
      <alignment vertical="center"/>
    </xf>
    <xf numFmtId="0" fontId="0" fillId="0" borderId="0" xfId="0">
      <alignment vertical="center"/>
    </xf>
    <xf numFmtId="0" fontId="19" fillId="0" borderId="0" xfId="0" applyFont="1" applyAlignment="1">
      <alignment wrapText="1"/>
    </xf>
    <xf numFmtId="0" fontId="22" fillId="0" borderId="0" xfId="0" applyFont="1">
      <alignment vertical="center"/>
    </xf>
    <xf numFmtId="0" fontId="19" fillId="0" borderId="0" xfId="0" applyFont="1" applyAlignment="1">
      <alignment horizontal="left" vertical="center" wrapText="1"/>
    </xf>
    <xf numFmtId="0" fontId="22" fillId="0" borderId="0" xfId="0" applyFont="1" applyBorder="1">
      <alignment vertical="center"/>
    </xf>
    <xf numFmtId="0" fontId="18" fillId="0" borderId="28" xfId="0" applyFont="1" applyBorder="1" applyAlignment="1">
      <alignment horizontal="center"/>
    </xf>
    <xf numFmtId="0" fontId="19" fillId="0" borderId="0" xfId="0" applyFont="1" applyBorder="1" applyAlignment="1">
      <alignment horizontal="left" vertical="center" wrapText="1"/>
    </xf>
    <xf numFmtId="0" fontId="19" fillId="0" borderId="0" xfId="0" applyFont="1" applyBorder="1" applyAlignment="1">
      <alignment horizontal="right" wrapText="1"/>
    </xf>
    <xf numFmtId="0" fontId="20" fillId="0" borderId="0" xfId="0" applyFont="1" applyBorder="1" applyAlignment="1">
      <alignment vertical="center" wrapText="1"/>
    </xf>
    <xf numFmtId="0" fontId="10" fillId="0" borderId="22" xfId="0" applyFont="1" applyFill="1" applyBorder="1" applyAlignment="1">
      <alignment horizontal="center" vertical="center" wrapText="1"/>
    </xf>
    <xf numFmtId="0" fontId="0" fillId="0" borderId="0" xfId="0">
      <alignment vertical="center"/>
    </xf>
    <xf numFmtId="0" fontId="0" fillId="0" borderId="0" xfId="0" applyAlignment="1">
      <alignment vertical="center"/>
    </xf>
    <xf numFmtId="0" fontId="18" fillId="0" borderId="0" xfId="0" applyFont="1" applyBorder="1" applyAlignment="1">
      <alignment vertical="top" wrapText="1"/>
    </xf>
    <xf numFmtId="0" fontId="0" fillId="0" borderId="19" xfId="0" applyBorder="1">
      <alignment vertical="center"/>
    </xf>
    <xf numFmtId="0" fontId="11" fillId="0" borderId="0" xfId="0" applyFont="1" applyFill="1" applyBorder="1" applyAlignment="1">
      <alignment horizontal="center" vertical="center"/>
    </xf>
    <xf numFmtId="0" fontId="33" fillId="0" borderId="0" xfId="0" applyFont="1" applyBorder="1" applyAlignment="1">
      <alignment vertical="center" wrapText="1"/>
    </xf>
    <xf numFmtId="176" fontId="30" fillId="0" borderId="34" xfId="0" applyNumberFormat="1" applyFont="1" applyBorder="1" applyAlignment="1">
      <alignment horizontal="center" vertical="center" wrapText="1"/>
    </xf>
    <xf numFmtId="176" fontId="18" fillId="0" borderId="34" xfId="0" applyNumberFormat="1" applyFont="1" applyBorder="1" applyAlignment="1">
      <alignment horizontal="center" vertical="center" wrapText="1"/>
    </xf>
    <xf numFmtId="176" fontId="18" fillId="0" borderId="34" xfId="0" applyNumberFormat="1" applyFont="1" applyBorder="1" applyAlignment="1">
      <alignment horizontal="right" vertical="center" wrapText="1"/>
    </xf>
    <xf numFmtId="0" fontId="10" fillId="0" borderId="22" xfId="0" applyFont="1" applyFill="1" applyBorder="1" applyAlignment="1">
      <alignment horizontal="center" vertical="center"/>
    </xf>
    <xf numFmtId="0" fontId="0" fillId="0" borderId="22" xfId="0" applyBorder="1">
      <alignment vertical="center"/>
    </xf>
    <xf numFmtId="0" fontId="24" fillId="0" borderId="0" xfId="0" applyFont="1" applyBorder="1" applyAlignment="1">
      <alignment vertical="center"/>
    </xf>
    <xf numFmtId="176" fontId="0" fillId="0" borderId="0" xfId="0" applyNumberFormat="1">
      <alignment vertical="center"/>
    </xf>
    <xf numFmtId="176" fontId="26" fillId="0" borderId="0" xfId="0" applyNumberFormat="1" applyFont="1" applyAlignment="1">
      <alignment vertical="center"/>
    </xf>
    <xf numFmtId="176" fontId="22" fillId="0" borderId="0" xfId="0" applyNumberFormat="1" applyFont="1">
      <alignment vertical="center"/>
    </xf>
    <xf numFmtId="176" fontId="41" fillId="0" borderId="0" xfId="0" applyNumberFormat="1" applyFont="1">
      <alignment vertical="center"/>
    </xf>
    <xf numFmtId="176" fontId="26" fillId="0" borderId="0" xfId="0" applyNumberFormat="1" applyFont="1" applyAlignment="1">
      <alignment horizontal="right" vertical="center"/>
    </xf>
    <xf numFmtId="0" fontId="0" fillId="0" borderId="0" xfId="0" applyFill="1" applyBorder="1">
      <alignment vertical="center"/>
    </xf>
    <xf numFmtId="0" fontId="48" fillId="0" borderId="0" xfId="0" applyFont="1">
      <alignment vertical="center"/>
    </xf>
    <xf numFmtId="0" fontId="21" fillId="0" borderId="11" xfId="0" applyFont="1" applyBorder="1" applyAlignment="1">
      <alignment vertical="center" wrapText="1"/>
    </xf>
    <xf numFmtId="176" fontId="18" fillId="0" borderId="0" xfId="0" applyNumberFormat="1" applyFont="1" applyBorder="1" applyAlignment="1">
      <alignment horizontal="center" vertical="center"/>
    </xf>
    <xf numFmtId="0" fontId="50" fillId="0" borderId="0" xfId="0" applyFont="1" applyFill="1">
      <alignment vertical="center"/>
    </xf>
    <xf numFmtId="0" fontId="50" fillId="0" borderId="0" xfId="0" applyFont="1" applyFill="1" applyBorder="1">
      <alignment vertical="center"/>
    </xf>
    <xf numFmtId="0" fontId="52" fillId="0" borderId="0" xfId="0" applyFont="1" applyAlignment="1">
      <alignment horizontal="center" vertical="center"/>
    </xf>
    <xf numFmtId="0" fontId="3" fillId="0" borderId="23" xfId="0" applyFont="1" applyFill="1" applyBorder="1" applyAlignment="1">
      <alignment horizontal="center"/>
    </xf>
    <xf numFmtId="0" fontId="42" fillId="0" borderId="0" xfId="0" applyFont="1" applyBorder="1" applyAlignment="1">
      <alignment vertical="center"/>
    </xf>
    <xf numFmtId="0" fontId="80" fillId="0" borderId="0" xfId="21">
      <alignment vertical="center"/>
    </xf>
    <xf numFmtId="0" fontId="61" fillId="0" borderId="0" xfId="21" applyFont="1">
      <alignment vertical="center"/>
    </xf>
    <xf numFmtId="0" fontId="70" fillId="0" borderId="0" xfId="21" applyFont="1" applyAlignment="1">
      <alignment horizontal="center" vertical="center" shrinkToFit="1"/>
    </xf>
    <xf numFmtId="0" fontId="2" fillId="0" borderId="0" xfId="21" applyFont="1" applyAlignment="1">
      <alignment vertical="center" wrapText="1"/>
    </xf>
    <xf numFmtId="0" fontId="2" fillId="0" borderId="0" xfId="21" applyFont="1" applyBorder="1" applyAlignment="1">
      <alignment vertical="center" wrapText="1"/>
    </xf>
    <xf numFmtId="0" fontId="64" fillId="0" borderId="0" xfId="21" applyFont="1" applyBorder="1" applyAlignment="1">
      <alignment vertical="center" wrapText="1"/>
    </xf>
    <xf numFmtId="0" fontId="65" fillId="0" borderId="0" xfId="21" applyFont="1">
      <alignment vertical="center"/>
    </xf>
    <xf numFmtId="0" fontId="66" fillId="0" borderId="0" xfId="21" applyFont="1" applyBorder="1" applyAlignment="1">
      <alignment horizontal="justify" vertical="center"/>
    </xf>
    <xf numFmtId="0" fontId="66" fillId="0" borderId="6" xfId="21" applyFont="1" applyBorder="1" applyAlignment="1">
      <alignment horizontal="justify" vertical="center"/>
    </xf>
    <xf numFmtId="0" fontId="63" fillId="0" borderId="0" xfId="21" applyFont="1" applyBorder="1" applyAlignment="1">
      <alignment vertical="center"/>
    </xf>
    <xf numFmtId="0" fontId="64" fillId="0" borderId="0" xfId="21" applyFont="1" applyBorder="1" applyAlignment="1">
      <alignment horizontal="justify" vertical="center"/>
    </xf>
    <xf numFmtId="0" fontId="62" fillId="0" borderId="0" xfId="21" applyFont="1">
      <alignment vertical="center"/>
    </xf>
    <xf numFmtId="0" fontId="64" fillId="0" borderId="0" xfId="21" applyFont="1" applyBorder="1" applyAlignment="1">
      <alignment horizontal="justify" vertical="top"/>
    </xf>
    <xf numFmtId="0" fontId="63" fillId="0" borderId="7" xfId="21" applyFont="1" applyBorder="1" applyAlignment="1">
      <alignment vertical="center" wrapText="1"/>
    </xf>
    <xf numFmtId="0" fontId="63" fillId="0" borderId="0" xfId="21" applyFont="1" applyBorder="1" applyAlignment="1">
      <alignment vertical="center" wrapText="1"/>
    </xf>
    <xf numFmtId="0" fontId="80" fillId="0" borderId="0" xfId="21" applyBorder="1" applyAlignment="1">
      <alignment vertical="center"/>
    </xf>
    <xf numFmtId="0" fontId="64" fillId="0" borderId="7" xfId="21" applyFont="1" applyBorder="1" applyAlignment="1">
      <alignment vertical="center" wrapText="1"/>
    </xf>
    <xf numFmtId="49" fontId="81" fillId="0" borderId="31" xfId="0" applyNumberFormat="1" applyFont="1" applyBorder="1" applyAlignment="1">
      <alignment horizontal="center" vertical="center"/>
    </xf>
    <xf numFmtId="0" fontId="19" fillId="0" borderId="0" xfId="0" applyFont="1" applyBorder="1" applyAlignment="1">
      <alignment horizontal="left" wrapText="1"/>
    </xf>
    <xf numFmtId="49" fontId="81" fillId="0" borderId="32" xfId="0" applyNumberFormat="1" applyFont="1" applyBorder="1" applyAlignment="1">
      <alignment horizontal="center" vertical="center"/>
    </xf>
    <xf numFmtId="0" fontId="7" fillId="0" borderId="0" xfId="1">
      <alignment vertical="center"/>
    </xf>
    <xf numFmtId="0" fontId="7" fillId="0" borderId="0" xfId="1" applyBorder="1" applyAlignment="1">
      <alignment vertical="center"/>
    </xf>
    <xf numFmtId="0" fontId="7" fillId="0" borderId="0" xfId="1" applyBorder="1">
      <alignment vertical="center"/>
    </xf>
    <xf numFmtId="0" fontId="90" fillId="0" borderId="0" xfId="1" applyFont="1" applyBorder="1" applyAlignment="1">
      <alignment vertical="center"/>
    </xf>
    <xf numFmtId="0" fontId="19" fillId="0" borderId="0" xfId="0" applyFont="1" applyBorder="1" applyAlignment="1">
      <alignment horizontal="center" wrapText="1"/>
    </xf>
    <xf numFmtId="176" fontId="18" fillId="0" borderId="0" xfId="0" applyNumberFormat="1" applyFont="1" applyBorder="1" applyAlignment="1">
      <alignment vertical="top" wrapText="1"/>
    </xf>
    <xf numFmtId="0" fontId="89" fillId="0" borderId="0" xfId="1" applyFont="1" applyBorder="1" applyAlignment="1">
      <alignment vertical="justify" wrapText="1"/>
    </xf>
    <xf numFmtId="0" fontId="0" fillId="0" borderId="0" xfId="0" applyFont="1" applyBorder="1">
      <alignment vertical="center"/>
    </xf>
    <xf numFmtId="0" fontId="0" fillId="0" borderId="0" xfId="0" applyFont="1" applyBorder="1" applyAlignment="1">
      <alignment vertical="center"/>
    </xf>
    <xf numFmtId="0" fontId="90" fillId="0" borderId="4" xfId="1" applyFont="1" applyBorder="1" applyAlignment="1">
      <alignment vertical="center"/>
    </xf>
    <xf numFmtId="0" fontId="7" fillId="0" borderId="4" xfId="1" applyBorder="1" applyAlignment="1">
      <alignment vertical="center"/>
    </xf>
    <xf numFmtId="0" fontId="7" fillId="0" borderId="5" xfId="1" applyBorder="1" applyAlignment="1">
      <alignment vertical="center"/>
    </xf>
    <xf numFmtId="0" fontId="0" fillId="0" borderId="0" xfId="0" applyBorder="1" applyAlignment="1">
      <alignment vertical="center"/>
    </xf>
    <xf numFmtId="0" fontId="97" fillId="0" borderId="11" xfId="0" applyFont="1" applyBorder="1" applyAlignment="1">
      <alignment vertical="center" wrapText="1"/>
    </xf>
    <xf numFmtId="0" fontId="97" fillId="0" borderId="4" xfId="0" applyFont="1" applyBorder="1" applyAlignment="1">
      <alignment horizontal="right" wrapText="1"/>
    </xf>
    <xf numFmtId="0" fontId="97" fillId="0" borderId="11" xfId="0" applyFont="1" applyBorder="1" applyAlignment="1">
      <alignment horizontal="right" wrapText="1"/>
    </xf>
    <xf numFmtId="0" fontId="98" fillId="0" borderId="11" xfId="0" applyFont="1" applyBorder="1" applyAlignment="1">
      <alignment vertical="center" wrapText="1"/>
    </xf>
    <xf numFmtId="0" fontId="97" fillId="0" borderId="4" xfId="0" applyFont="1" applyBorder="1" applyAlignment="1">
      <alignment horizontal="center" wrapText="1"/>
    </xf>
    <xf numFmtId="0" fontId="97" fillId="0" borderId="4" xfId="0" applyFont="1" applyBorder="1" applyAlignment="1">
      <alignment horizontal="left" wrapText="1"/>
    </xf>
    <xf numFmtId="0" fontId="97" fillId="0" borderId="11" xfId="0" applyFont="1" applyBorder="1" applyAlignment="1">
      <alignment horizontal="left" wrapText="1"/>
    </xf>
    <xf numFmtId="0" fontId="28" fillId="0" borderId="0" xfId="0" applyFont="1" applyBorder="1" applyAlignment="1">
      <alignment horizontal="right" vertical="center" wrapText="1"/>
    </xf>
    <xf numFmtId="0" fontId="28" fillId="0" borderId="0" xfId="0" applyFont="1" applyBorder="1" applyAlignment="1">
      <alignment vertical="center" wrapText="1"/>
    </xf>
    <xf numFmtId="176" fontId="28" fillId="0" borderId="0" xfId="0" applyNumberFormat="1" applyFont="1" applyBorder="1" applyAlignment="1">
      <alignment horizontal="left" vertical="center" wrapText="1"/>
    </xf>
    <xf numFmtId="0" fontId="95" fillId="0" borderId="0" xfId="0" applyFont="1" applyAlignment="1">
      <alignment vertical="center"/>
    </xf>
    <xf numFmtId="176" fontId="25" fillId="0" borderId="0" xfId="0" applyNumberFormat="1" applyFont="1" applyBorder="1" applyAlignment="1">
      <alignment horizontal="center" vertical="center"/>
    </xf>
    <xf numFmtId="176" fontId="41" fillId="0" borderId="0" xfId="0" applyNumberFormat="1" applyFont="1" applyBorder="1">
      <alignment vertical="center"/>
    </xf>
    <xf numFmtId="176" fontId="22" fillId="0" borderId="0" xfId="0" applyNumberFormat="1" applyFont="1" applyBorder="1">
      <alignment vertical="center"/>
    </xf>
    <xf numFmtId="176" fontId="26" fillId="0" borderId="0" xfId="0" applyNumberFormat="1" applyFont="1" applyBorder="1" applyAlignment="1">
      <alignment horizontal="center" vertical="center"/>
    </xf>
    <xf numFmtId="176" fontId="0" fillId="0" borderId="0" xfId="0" applyNumberFormat="1" applyBorder="1">
      <alignment vertical="center"/>
    </xf>
    <xf numFmtId="176" fontId="29" fillId="0" borderId="11" xfId="0" applyNumberFormat="1" applyFont="1" applyBorder="1" applyAlignment="1">
      <alignment horizontal="left" wrapText="1"/>
    </xf>
    <xf numFmtId="0" fontId="26" fillId="0" borderId="0" xfId="0" applyFont="1" applyBorder="1" applyAlignment="1">
      <alignment horizontal="left" vertical="center" wrapText="1"/>
    </xf>
    <xf numFmtId="0" fontId="0" fillId="0" borderId="0" xfId="0" applyAlignment="1"/>
    <xf numFmtId="176" fontId="34" fillId="0" borderId="34" xfId="0" applyNumberFormat="1" applyFont="1" applyBorder="1" applyAlignment="1">
      <alignment horizontal="center" vertical="center" wrapText="1"/>
    </xf>
    <xf numFmtId="176" fontId="34" fillId="0" borderId="34" xfId="0" applyNumberFormat="1" applyFont="1" applyBorder="1" applyAlignment="1">
      <alignment horizontal="right" vertical="center" wrapText="1"/>
    </xf>
    <xf numFmtId="176" fontId="34" fillId="0" borderId="34" xfId="0" applyNumberFormat="1" applyFont="1" applyBorder="1" applyAlignment="1">
      <alignment vertical="center" wrapText="1"/>
    </xf>
    <xf numFmtId="0" fontId="80" fillId="0" borderId="0" xfId="0" applyFont="1" applyAlignment="1">
      <alignment vertical="center"/>
    </xf>
    <xf numFmtId="176" fontId="102" fillId="0" borderId="34" xfId="0" applyNumberFormat="1" applyFont="1" applyBorder="1" applyAlignment="1">
      <alignment horizontal="right" vertical="center"/>
    </xf>
    <xf numFmtId="176" fontId="102" fillId="0" borderId="34" xfId="0" applyNumberFormat="1" applyFont="1" applyBorder="1" applyAlignment="1">
      <alignment horizontal="left" vertical="center"/>
    </xf>
    <xf numFmtId="176" fontId="102" fillId="0" borderId="34" xfId="0" applyNumberFormat="1" applyFont="1" applyBorder="1" applyAlignment="1">
      <alignment vertical="center"/>
    </xf>
    <xf numFmtId="176" fontId="102" fillId="0" borderId="40" xfId="0" applyNumberFormat="1" applyFont="1" applyBorder="1" applyAlignment="1">
      <alignment vertical="center"/>
    </xf>
    <xf numFmtId="0" fontId="26" fillId="0" borderId="0" xfId="0" applyFont="1" applyBorder="1" applyAlignment="1">
      <alignment vertical="top" wrapText="1"/>
    </xf>
    <xf numFmtId="0" fontId="28" fillId="0" borderId="0" xfId="0" applyFont="1" applyBorder="1" applyAlignment="1">
      <alignment horizontal="left" vertical="center"/>
    </xf>
    <xf numFmtId="0" fontId="28" fillId="0" borderId="0" xfId="0" applyFont="1" applyBorder="1" applyAlignment="1">
      <alignment horizontal="center" vertical="center"/>
    </xf>
    <xf numFmtId="0" fontId="80" fillId="0" borderId="0" xfId="21" applyAlignment="1"/>
    <xf numFmtId="0" fontId="80" fillId="0" borderId="0" xfId="21" applyBorder="1" applyAlignment="1"/>
    <xf numFmtId="0" fontId="80" fillId="0" borderId="0" xfId="21" applyBorder="1">
      <alignment vertical="center"/>
    </xf>
    <xf numFmtId="0" fontId="87" fillId="0" borderId="0" xfId="21" applyFont="1" applyFill="1" applyBorder="1" applyAlignment="1">
      <alignment horizontal="center" vertical="center"/>
    </xf>
    <xf numFmtId="0" fontId="87" fillId="0" borderId="0" xfId="21" applyFont="1" applyFill="1" applyBorder="1" applyAlignment="1">
      <alignment vertical="center"/>
    </xf>
    <xf numFmtId="0" fontId="95" fillId="0" borderId="0" xfId="21" applyFont="1" applyBorder="1" applyAlignment="1">
      <alignment horizontal="left" vertical="top"/>
    </xf>
    <xf numFmtId="0" fontId="104" fillId="0" borderId="0" xfId="21" applyFont="1" applyBorder="1" applyAlignment="1">
      <alignment horizontal="center"/>
    </xf>
    <xf numFmtId="0" fontId="101" fillId="0" borderId="0" xfId="21" applyFont="1">
      <alignment vertical="center"/>
    </xf>
    <xf numFmtId="0" fontId="80" fillId="0" borderId="1" xfId="21" applyBorder="1">
      <alignment vertical="center"/>
    </xf>
    <xf numFmtId="0" fontId="80" fillId="0" borderId="6" xfId="21" applyBorder="1">
      <alignment vertical="center"/>
    </xf>
    <xf numFmtId="0" fontId="80" fillId="0" borderId="4" xfId="21" applyBorder="1">
      <alignment vertical="center"/>
    </xf>
    <xf numFmtId="0" fontId="0" fillId="0" borderId="0" xfId="0" applyAlignment="1">
      <alignment horizontal="left" vertical="center"/>
    </xf>
    <xf numFmtId="49" fontId="110" fillId="0" borderId="22" xfId="0" applyNumberFormat="1" applyFont="1" applyFill="1" applyBorder="1" applyAlignment="1">
      <alignment horizontal="center" vertical="center"/>
    </xf>
    <xf numFmtId="0" fontId="110" fillId="0" borderId="22" xfId="0" applyFont="1" applyFill="1" applyBorder="1" applyAlignment="1">
      <alignment horizontal="center" vertical="center"/>
    </xf>
    <xf numFmtId="0" fontId="112" fillId="0" borderId="0" xfId="0" applyFont="1" applyAlignment="1">
      <alignment horizontal="left" vertical="center"/>
    </xf>
    <xf numFmtId="0" fontId="8" fillId="0" borderId="16" xfId="0" applyFont="1" applyBorder="1" applyAlignment="1">
      <alignment horizontal="center" vertical="center"/>
    </xf>
    <xf numFmtId="0" fontId="0" fillId="0" borderId="11" xfId="0" applyBorder="1">
      <alignment vertical="center"/>
    </xf>
    <xf numFmtId="0" fontId="68" fillId="0" borderId="0" xfId="21" applyFont="1" applyBorder="1" applyAlignment="1">
      <alignment vertical="center" wrapText="1"/>
    </xf>
    <xf numFmtId="0" fontId="61" fillId="0" borderId="0" xfId="21" applyFont="1" applyBorder="1">
      <alignment vertical="center"/>
    </xf>
    <xf numFmtId="0" fontId="2" fillId="0" borderId="0" xfId="21" applyFont="1" applyBorder="1" applyAlignment="1">
      <alignment horizontal="center" vertical="center" wrapText="1"/>
    </xf>
    <xf numFmtId="0" fontId="5" fillId="0" borderId="0" xfId="21" applyFont="1" applyBorder="1" applyAlignment="1">
      <alignment vertical="center" wrapText="1"/>
    </xf>
    <xf numFmtId="0" fontId="3" fillId="0" borderId="0" xfId="21" applyFont="1" applyBorder="1" applyAlignment="1">
      <alignment vertical="center" wrapText="1"/>
    </xf>
    <xf numFmtId="49" fontId="110" fillId="0" borderId="11" xfId="0" applyNumberFormat="1" applyFont="1" applyFill="1" applyBorder="1" applyAlignment="1">
      <alignment horizontal="center" vertical="center"/>
    </xf>
    <xf numFmtId="0" fontId="4" fillId="0" borderId="0" xfId="21" applyFont="1" applyBorder="1" applyAlignment="1">
      <alignment vertical="center" wrapText="1"/>
    </xf>
    <xf numFmtId="0" fontId="10" fillId="0" borderId="0" xfId="0" applyFont="1" applyFill="1" applyBorder="1" applyAlignment="1">
      <alignment vertical="center"/>
    </xf>
    <xf numFmtId="176" fontId="63" fillId="0" borderId="0" xfId="21" applyNumberFormat="1" applyFont="1" applyBorder="1" applyAlignment="1">
      <alignment horizontal="right" wrapText="1"/>
    </xf>
    <xf numFmtId="176" fontId="63" fillId="0" borderId="0" xfId="21" applyNumberFormat="1" applyFont="1" applyBorder="1" applyAlignment="1">
      <alignment horizontal="center" wrapText="1"/>
    </xf>
    <xf numFmtId="176" fontId="63" fillId="0" borderId="0" xfId="21" applyNumberFormat="1" applyFont="1" applyBorder="1" applyAlignment="1">
      <alignment wrapText="1"/>
    </xf>
    <xf numFmtId="176" fontId="63" fillId="0" borderId="7" xfId="21" applyNumberFormat="1" applyFont="1" applyBorder="1" applyAlignment="1">
      <alignment wrapText="1"/>
    </xf>
    <xf numFmtId="176" fontId="63" fillId="0" borderId="0" xfId="21" applyNumberFormat="1" applyFont="1" applyBorder="1" applyAlignment="1">
      <alignment horizontal="left"/>
    </xf>
    <xf numFmtId="176" fontId="63" fillId="0" borderId="0" xfId="21" applyNumberFormat="1" applyFont="1" applyBorder="1" applyAlignment="1"/>
    <xf numFmtId="176" fontId="63" fillId="0" borderId="13" xfId="21" applyNumberFormat="1" applyFont="1" applyBorder="1" applyAlignment="1">
      <alignment horizontal="center" vertical="center" shrinkToFit="1"/>
    </xf>
    <xf numFmtId="176" fontId="63" fillId="0" borderId="0" xfId="21" applyNumberFormat="1" applyFont="1" applyBorder="1" applyAlignment="1">
      <alignment horizontal="center" vertical="center" wrapText="1"/>
    </xf>
    <xf numFmtId="176" fontId="63" fillId="0" borderId="14" xfId="21" applyNumberFormat="1" applyFont="1" applyBorder="1" applyAlignment="1">
      <alignment horizontal="center" vertical="center" shrinkToFit="1"/>
    </xf>
    <xf numFmtId="176" fontId="63" fillId="0" borderId="3" xfId="21" applyNumberFormat="1" applyFont="1" applyBorder="1" applyAlignment="1">
      <alignment vertical="center" wrapText="1"/>
    </xf>
    <xf numFmtId="176" fontId="63" fillId="0" borderId="4" xfId="21" applyNumberFormat="1" applyFont="1" applyBorder="1" applyAlignment="1">
      <alignment vertical="center" wrapText="1"/>
    </xf>
    <xf numFmtId="176" fontId="118" fillId="0" borderId="0" xfId="0" applyNumberFormat="1" applyFont="1" applyAlignment="1">
      <alignment horizontal="center" vertical="center"/>
    </xf>
    <xf numFmtId="176" fontId="63" fillId="0" borderId="13" xfId="21" applyNumberFormat="1" applyFont="1" applyBorder="1" applyAlignment="1">
      <alignment horizontal="center" vertical="center" wrapText="1"/>
    </xf>
    <xf numFmtId="176" fontId="2" fillId="0" borderId="9" xfId="21" applyNumberFormat="1" applyFont="1" applyBorder="1" applyAlignment="1">
      <alignment vertical="center" wrapText="1"/>
    </xf>
    <xf numFmtId="176" fontId="64" fillId="0" borderId="7" xfId="21" applyNumberFormat="1" applyFont="1" applyBorder="1" applyAlignment="1">
      <alignment vertical="center" wrapText="1"/>
    </xf>
    <xf numFmtId="0" fontId="42" fillId="0" borderId="0" xfId="0" applyFont="1" applyBorder="1" applyAlignment="1">
      <alignment horizontal="left" vertical="center"/>
    </xf>
    <xf numFmtId="0" fontId="0" fillId="0" borderId="0" xfId="0" applyAlignment="1">
      <alignment vertical="center" wrapText="1"/>
    </xf>
    <xf numFmtId="0" fontId="120" fillId="0" borderId="0" xfId="0" applyFont="1" applyBorder="1" applyAlignment="1">
      <alignment horizontal="left" vertical="center" wrapText="1"/>
    </xf>
    <xf numFmtId="0" fontId="120" fillId="0" borderId="11" xfId="0" applyFont="1" applyBorder="1" applyAlignment="1">
      <alignment horizontal="left" vertical="center" wrapText="1"/>
    </xf>
    <xf numFmtId="0" fontId="7" fillId="0" borderId="6" xfId="1" applyBorder="1">
      <alignment vertical="center"/>
    </xf>
    <xf numFmtId="0" fontId="87" fillId="0" borderId="0" xfId="1" applyFont="1" applyBorder="1" applyAlignment="1">
      <alignment horizontal="center" vertical="center"/>
    </xf>
    <xf numFmtId="0" fontId="7" fillId="0" borderId="18" xfId="1" applyBorder="1">
      <alignment vertical="center"/>
    </xf>
    <xf numFmtId="0" fontId="91" fillId="0" borderId="0" xfId="1" applyFont="1" applyBorder="1" applyAlignment="1">
      <alignment horizontal="center"/>
    </xf>
    <xf numFmtId="0" fontId="7" fillId="0" borderId="13" xfId="1" applyFont="1" applyBorder="1" applyAlignment="1">
      <alignment horizontal="right" vertical="center"/>
    </xf>
    <xf numFmtId="0" fontId="52" fillId="0" borderId="0" xfId="0" applyFont="1" applyAlignment="1">
      <alignment horizontal="center" vertical="center"/>
    </xf>
    <xf numFmtId="176" fontId="34" fillId="0" borderId="34" xfId="0" applyNumberFormat="1" applyFont="1" applyBorder="1" applyAlignment="1">
      <alignment horizontal="right" vertical="center" wrapText="1"/>
    </xf>
    <xf numFmtId="0" fontId="124" fillId="0" borderId="0" xfId="0" applyFont="1" applyAlignment="1">
      <alignment horizontal="justify" vertical="center"/>
    </xf>
    <xf numFmtId="0" fontId="126" fillId="0" borderId="0" xfId="0" applyFont="1" applyBorder="1" applyAlignment="1">
      <alignment vertical="center" wrapText="1"/>
    </xf>
    <xf numFmtId="0" fontId="32" fillId="0" borderId="0" xfId="0" applyFont="1" applyFill="1" applyBorder="1" applyAlignment="1">
      <alignment horizontal="left" vertical="center"/>
    </xf>
    <xf numFmtId="0" fontId="51" fillId="0" borderId="0" xfId="0" applyFont="1" applyAlignment="1">
      <alignment vertical="center"/>
    </xf>
    <xf numFmtId="0" fontId="36" fillId="14" borderId="24" xfId="0" applyFont="1" applyFill="1" applyBorder="1" applyAlignment="1">
      <alignment horizontal="center" vertical="center" wrapText="1"/>
    </xf>
    <xf numFmtId="49" fontId="7" fillId="0" borderId="0" xfId="1" applyNumberFormat="1">
      <alignment vertical="center"/>
    </xf>
    <xf numFmtId="176" fontId="64" fillId="0" borderId="0" xfId="21" applyNumberFormat="1" applyFont="1" applyBorder="1" applyAlignment="1">
      <alignment horizontal="center" vertical="center" shrinkToFit="1"/>
    </xf>
    <xf numFmtId="176" fontId="63" fillId="0" borderId="0" xfId="21" applyNumberFormat="1" applyFont="1" applyBorder="1" applyAlignment="1">
      <alignment vertical="center" wrapText="1"/>
    </xf>
    <xf numFmtId="176" fontId="66" fillId="0" borderId="0" xfId="21" applyNumberFormat="1" applyFont="1" applyBorder="1" applyAlignment="1">
      <alignment horizontal="justify" vertical="center"/>
    </xf>
    <xf numFmtId="176" fontId="66" fillId="0" borderId="0" xfId="21" applyNumberFormat="1" applyFont="1" applyBorder="1" applyAlignment="1">
      <alignment horizontal="center" vertical="center"/>
    </xf>
    <xf numFmtId="176" fontId="66" fillId="0" borderId="7" xfId="21" applyNumberFormat="1" applyFont="1" applyBorder="1" applyAlignment="1">
      <alignment horizontal="justify" vertical="center"/>
    </xf>
    <xf numFmtId="176" fontId="63" fillId="0" borderId="4" xfId="21" applyNumberFormat="1" applyFont="1" applyBorder="1" applyAlignment="1">
      <alignment horizontal="center" vertical="center" wrapText="1"/>
    </xf>
    <xf numFmtId="176" fontId="63" fillId="0" borderId="5" xfId="21" applyNumberFormat="1" applyFont="1" applyBorder="1" applyAlignment="1">
      <alignment vertical="center" wrapText="1"/>
    </xf>
    <xf numFmtId="176" fontId="63" fillId="0" borderId="0" xfId="0" applyNumberFormat="1" applyFont="1" applyBorder="1" applyAlignment="1">
      <alignment horizontal="center" vertical="center"/>
    </xf>
    <xf numFmtId="176" fontId="61" fillId="0" borderId="0" xfId="21" applyNumberFormat="1" applyFont="1" applyAlignment="1">
      <alignment vertical="center"/>
    </xf>
    <xf numFmtId="176" fontId="63" fillId="0" borderId="0" xfId="21" applyNumberFormat="1" applyFont="1" applyBorder="1" applyAlignment="1">
      <alignment vertical="center"/>
    </xf>
    <xf numFmtId="176" fontId="63" fillId="0" borderId="7" xfId="21" applyNumberFormat="1" applyFont="1" applyBorder="1" applyAlignment="1">
      <alignment vertical="center"/>
    </xf>
    <xf numFmtId="0" fontId="141" fillId="0" borderId="0" xfId="21" applyFont="1" applyBorder="1" applyAlignment="1">
      <alignment horizontal="right" wrapText="1"/>
    </xf>
    <xf numFmtId="176" fontId="141" fillId="0" borderId="0" xfId="21" applyNumberFormat="1" applyFont="1" applyBorder="1" applyAlignment="1">
      <alignment wrapText="1"/>
    </xf>
    <xf numFmtId="176" fontId="141" fillId="0" borderId="0" xfId="21" applyNumberFormat="1" applyFont="1" applyBorder="1" applyAlignment="1">
      <alignment horizontal="center" wrapText="1"/>
    </xf>
    <xf numFmtId="0" fontId="141" fillId="0" borderId="4" xfId="21" applyFont="1" applyBorder="1" applyAlignment="1">
      <alignment horizontal="center" vertical="center" wrapText="1"/>
    </xf>
    <xf numFmtId="0" fontId="101" fillId="0" borderId="0" xfId="21" applyFont="1" applyBorder="1" applyAlignment="1">
      <alignment wrapText="1"/>
    </xf>
    <xf numFmtId="0" fontId="101" fillId="0" borderId="1" xfId="21" applyFont="1" applyBorder="1" applyAlignment="1">
      <alignment vertical="center" wrapText="1"/>
    </xf>
    <xf numFmtId="176" fontId="142" fillId="0" borderId="1" xfId="0" applyNumberFormat="1" applyFont="1" applyBorder="1" applyAlignment="1">
      <alignment horizontal="center" vertical="center"/>
    </xf>
    <xf numFmtId="0" fontId="101" fillId="0" borderId="1" xfId="21" applyFont="1" applyBorder="1">
      <alignment vertical="center"/>
    </xf>
    <xf numFmtId="176" fontId="101" fillId="0" borderId="1" xfId="21" applyNumberFormat="1" applyFont="1" applyBorder="1" applyAlignment="1">
      <alignment vertical="center" wrapText="1"/>
    </xf>
    <xf numFmtId="0" fontId="141" fillId="0" borderId="0" xfId="21" applyFont="1" applyBorder="1" applyAlignment="1">
      <alignment vertical="center" shrinkToFit="1"/>
    </xf>
    <xf numFmtId="0" fontId="141" fillId="0" borderId="0" xfId="21" applyFont="1" applyBorder="1" applyAlignment="1">
      <alignment horizontal="center" vertical="center"/>
    </xf>
    <xf numFmtId="176" fontId="30" fillId="0" borderId="34" xfId="0" applyNumberFormat="1" applyFont="1" applyBorder="1" applyAlignment="1">
      <alignment horizontal="right" vertical="center" wrapText="1"/>
    </xf>
    <xf numFmtId="0" fontId="3" fillId="0" borderId="0" xfId="21" applyFont="1" applyFill="1" applyBorder="1" applyAlignment="1">
      <alignment vertical="center" wrapText="1"/>
    </xf>
    <xf numFmtId="0" fontId="7" fillId="0" borderId="0" xfId="1" applyFill="1" applyBorder="1">
      <alignment vertical="center"/>
    </xf>
    <xf numFmtId="0" fontId="57" fillId="0" borderId="0" xfId="1" applyFont="1" applyFill="1" applyBorder="1" applyAlignment="1">
      <alignment horizontal="left" vertical="top" wrapText="1"/>
    </xf>
    <xf numFmtId="0" fontId="91" fillId="0" borderId="0" xfId="1" applyFont="1" applyFill="1" applyBorder="1" applyAlignment="1">
      <alignment horizontal="center"/>
    </xf>
    <xf numFmtId="0" fontId="0" fillId="0" borderId="0" xfId="0" applyAlignment="1">
      <alignment horizontal="center" vertical="center"/>
    </xf>
    <xf numFmtId="0" fontId="0" fillId="0" borderId="0" xfId="0" applyFont="1">
      <alignment vertical="center"/>
    </xf>
    <xf numFmtId="0" fontId="80" fillId="0" borderId="0" xfId="0" applyFont="1" applyAlignment="1">
      <alignment horizontal="center" vertical="center"/>
    </xf>
    <xf numFmtId="0" fontId="110" fillId="0" borderId="0" xfId="1" applyFont="1" applyBorder="1" applyAlignment="1">
      <alignment vertical="center"/>
    </xf>
    <xf numFmtId="0" fontId="80" fillId="0" borderId="0" xfId="0" applyFont="1" applyAlignment="1">
      <alignment horizontal="center" vertical="center"/>
    </xf>
    <xf numFmtId="0" fontId="149" fillId="0" borderId="0" xfId="0" applyFont="1" applyFill="1" applyAlignment="1">
      <alignment horizontal="center" vertical="center"/>
    </xf>
    <xf numFmtId="0" fontId="151" fillId="0" borderId="0" xfId="0" applyFont="1" applyAlignment="1">
      <alignment vertical="center" wrapText="1"/>
    </xf>
    <xf numFmtId="0" fontId="156" fillId="0" borderId="0" xfId="0" applyFont="1" applyBorder="1" applyAlignment="1">
      <alignment vertical="center" wrapText="1"/>
    </xf>
    <xf numFmtId="0" fontId="42" fillId="0" borderId="0" xfId="0" applyFont="1" applyFill="1" applyBorder="1" applyAlignment="1">
      <alignment vertical="center"/>
    </xf>
    <xf numFmtId="0" fontId="72" fillId="0" borderId="43" xfId="21" applyFont="1" applyBorder="1" applyAlignment="1">
      <alignment vertical="center"/>
    </xf>
    <xf numFmtId="0" fontId="61" fillId="0" borderId="7" xfId="21" applyFont="1" applyBorder="1">
      <alignment vertical="center"/>
    </xf>
    <xf numFmtId="0" fontId="3" fillId="0" borderId="0" xfId="21" applyFont="1">
      <alignment vertical="center"/>
    </xf>
    <xf numFmtId="0" fontId="5" fillId="2" borderId="22" xfId="0" applyNumberFormat="1" applyFont="1" applyFill="1" applyBorder="1" applyAlignment="1" applyProtection="1">
      <alignment horizontal="center" vertical="center" shrinkToFit="1"/>
      <protection locked="0"/>
    </xf>
    <xf numFmtId="0" fontId="80" fillId="0" borderId="0" xfId="21" applyFill="1">
      <alignment vertical="center"/>
    </xf>
    <xf numFmtId="0" fontId="0" fillId="0" borderId="0" xfId="0" applyProtection="1">
      <alignment vertical="center"/>
    </xf>
    <xf numFmtId="0" fontId="97" fillId="0" borderId="4" xfId="0" applyFont="1" applyBorder="1" applyAlignment="1" applyProtection="1">
      <alignment horizontal="center" wrapText="1"/>
    </xf>
    <xf numFmtId="0" fontId="97" fillId="0" borderId="4" xfId="0" applyFont="1" applyBorder="1" applyAlignment="1" applyProtection="1">
      <alignment horizontal="left" wrapText="1"/>
    </xf>
    <xf numFmtId="0" fontId="21" fillId="0" borderId="11" xfId="0" applyFont="1" applyBorder="1" applyAlignment="1" applyProtection="1">
      <alignment vertical="center" wrapText="1"/>
    </xf>
    <xf numFmtId="0" fontId="97" fillId="0" borderId="11" xfId="0" applyFont="1" applyBorder="1" applyAlignment="1" applyProtection="1">
      <alignment horizontal="right" wrapText="1"/>
    </xf>
    <xf numFmtId="0" fontId="98" fillId="0" borderId="11" xfId="0" applyFont="1" applyBorder="1" applyAlignment="1" applyProtection="1">
      <alignment vertical="center" wrapText="1"/>
    </xf>
    <xf numFmtId="0" fontId="97" fillId="0" borderId="11" xfId="0" applyFont="1" applyBorder="1" applyAlignment="1" applyProtection="1">
      <alignment vertical="center" wrapText="1"/>
    </xf>
    <xf numFmtId="0" fontId="97" fillId="0" borderId="11" xfId="0" applyFont="1" applyBorder="1" applyAlignment="1" applyProtection="1">
      <alignment horizontal="left" wrapText="1"/>
    </xf>
    <xf numFmtId="0" fontId="0" fillId="0" borderId="0" xfId="0" applyAlignment="1" applyProtection="1">
      <alignment vertical="center"/>
    </xf>
    <xf numFmtId="0" fontId="26" fillId="0" borderId="0" xfId="0" applyFont="1" applyBorder="1" applyAlignment="1" applyProtection="1">
      <alignment horizontal="left" vertical="center" wrapText="1"/>
    </xf>
    <xf numFmtId="0" fontId="26" fillId="0" borderId="0" xfId="0" applyFont="1" applyBorder="1" applyAlignment="1" applyProtection="1">
      <alignment vertical="center" wrapText="1"/>
    </xf>
    <xf numFmtId="0" fontId="28" fillId="0" borderId="0" xfId="0" applyFont="1" applyBorder="1" applyAlignment="1" applyProtection="1">
      <alignment horizontal="right" vertical="center" wrapText="1"/>
    </xf>
    <xf numFmtId="176" fontId="28" fillId="0" borderId="0" xfId="0" applyNumberFormat="1" applyFont="1" applyBorder="1" applyAlignment="1" applyProtection="1">
      <alignment horizontal="left" vertical="center" wrapText="1"/>
    </xf>
    <xf numFmtId="0" fontId="26" fillId="0" borderId="0" xfId="0" applyFont="1" applyBorder="1" applyAlignment="1" applyProtection="1">
      <alignment vertical="top" wrapText="1"/>
    </xf>
    <xf numFmtId="0" fontId="28" fillId="0" borderId="0" xfId="0" applyFont="1" applyBorder="1" applyAlignment="1" applyProtection="1">
      <alignment vertical="center" wrapText="1"/>
    </xf>
    <xf numFmtId="0" fontId="28" fillId="0" borderId="0" xfId="0" applyFont="1" applyBorder="1" applyAlignment="1" applyProtection="1">
      <alignment horizontal="left" vertical="center"/>
    </xf>
    <xf numFmtId="0" fontId="28" fillId="0" borderId="0" xfId="0" applyFont="1" applyBorder="1" applyAlignment="1" applyProtection="1">
      <alignment horizontal="center" vertical="center"/>
    </xf>
    <xf numFmtId="0" fontId="127" fillId="4" borderId="2" xfId="21" applyFont="1" applyFill="1" applyBorder="1" applyAlignment="1">
      <alignment vertical="center"/>
    </xf>
    <xf numFmtId="0" fontId="13" fillId="0" borderId="0" xfId="21" applyFont="1" applyBorder="1" applyAlignment="1">
      <alignment horizontal="center" vertical="center" wrapText="1"/>
    </xf>
    <xf numFmtId="0" fontId="80" fillId="0" borderId="0" xfId="21" applyAlignment="1">
      <alignment vertical="center"/>
    </xf>
    <xf numFmtId="0" fontId="85" fillId="0" borderId="0" xfId="21" applyFont="1" applyBorder="1" applyAlignment="1">
      <alignment vertical="center" shrinkToFit="1"/>
    </xf>
    <xf numFmtId="0" fontId="13" fillId="0" borderId="0" xfId="21" applyNumberFormat="1" applyFont="1" applyBorder="1" applyAlignment="1">
      <alignment horizontal="center" vertical="center" shrinkToFit="1"/>
    </xf>
    <xf numFmtId="0" fontId="166" fillId="4" borderId="2" xfId="21" applyFont="1" applyFill="1" applyBorder="1">
      <alignment vertical="center"/>
    </xf>
    <xf numFmtId="0" fontId="170" fillId="4" borderId="2" xfId="21" applyFont="1" applyFill="1" applyBorder="1">
      <alignment vertical="center"/>
    </xf>
    <xf numFmtId="0" fontId="80" fillId="23" borderId="0" xfId="21" applyFill="1">
      <alignment vertical="center"/>
    </xf>
    <xf numFmtId="0" fontId="80" fillId="21" borderId="0" xfId="21" applyFill="1">
      <alignment vertical="center"/>
    </xf>
    <xf numFmtId="0" fontId="80" fillId="22" borderId="0" xfId="21" applyFill="1">
      <alignment vertical="center"/>
    </xf>
    <xf numFmtId="0" fontId="85" fillId="22" borderId="0" xfId="21" applyFont="1" applyFill="1" applyBorder="1" applyAlignment="1">
      <alignment horizontal="center" vertical="center" shrinkToFit="1"/>
    </xf>
    <xf numFmtId="0" fontId="13" fillId="22" borderId="0" xfId="21" applyFont="1" applyFill="1" applyBorder="1" applyAlignment="1">
      <alignment horizontal="center" vertical="center" wrapText="1"/>
    </xf>
    <xf numFmtId="0" fontId="85" fillId="22" borderId="0" xfId="21" applyFont="1" applyFill="1" applyBorder="1" applyAlignment="1">
      <alignment vertical="center" shrinkToFit="1"/>
    </xf>
    <xf numFmtId="0" fontId="167" fillId="22" borderId="0" xfId="21" applyFont="1" applyFill="1" applyBorder="1" applyAlignment="1" applyProtection="1">
      <alignment horizontal="right" wrapText="1"/>
      <protection locked="0"/>
    </xf>
    <xf numFmtId="0" fontId="168" fillId="22" borderId="0" xfId="21" applyFont="1" applyFill="1" applyBorder="1" applyAlignment="1">
      <alignment horizontal="right" wrapText="1"/>
    </xf>
    <xf numFmtId="0" fontId="169" fillId="22" borderId="0" xfId="21" applyFont="1" applyFill="1" applyBorder="1" applyAlignment="1">
      <alignment horizontal="right" wrapText="1"/>
    </xf>
    <xf numFmtId="0" fontId="166" fillId="0" borderId="0" xfId="21" applyFont="1" applyFill="1" applyBorder="1">
      <alignment vertical="center"/>
    </xf>
    <xf numFmtId="0" fontId="170" fillId="0" borderId="0" xfId="21" applyFont="1" applyFill="1" applyBorder="1">
      <alignment vertical="center"/>
    </xf>
    <xf numFmtId="0" fontId="129" fillId="0" borderId="0" xfId="0" applyNumberFormat="1" applyFont="1" applyFill="1" applyBorder="1" applyAlignment="1" applyProtection="1">
      <alignment horizontal="center" vertical="top"/>
      <protection locked="0"/>
    </xf>
    <xf numFmtId="176" fontId="80" fillId="0" borderId="0" xfId="21" applyNumberFormat="1" applyFill="1" applyBorder="1" applyAlignment="1">
      <alignment horizontal="left" vertical="center"/>
    </xf>
    <xf numFmtId="0" fontId="5" fillId="0" borderId="0" xfId="21" applyFont="1" applyAlignment="1">
      <alignment horizontal="left" vertical="center"/>
    </xf>
    <xf numFmtId="0" fontId="8" fillId="0" borderId="0" xfId="21" applyFont="1" applyBorder="1" applyAlignment="1">
      <alignment horizontal="right" vertical="center"/>
    </xf>
    <xf numFmtId="0" fontId="39" fillId="0" borderId="0" xfId="21" applyFont="1" applyBorder="1" applyAlignment="1">
      <alignment horizontal="left" vertical="center"/>
    </xf>
    <xf numFmtId="176" fontId="5" fillId="0" borderId="1" xfId="21" applyNumberFormat="1" applyFont="1" applyBorder="1" applyAlignment="1">
      <alignment horizontal="left" vertical="center" shrinkToFit="1"/>
    </xf>
    <xf numFmtId="0" fontId="174" fillId="0" borderId="0" xfId="0" applyFont="1" applyBorder="1" applyAlignment="1">
      <alignment horizontal="center" vertical="center" wrapText="1"/>
    </xf>
    <xf numFmtId="0" fontId="172" fillId="25" borderId="2" xfId="21" applyFont="1" applyFill="1" applyBorder="1" applyAlignment="1" applyProtection="1">
      <alignment horizontal="center" vertical="center" wrapText="1"/>
      <protection locked="0"/>
    </xf>
    <xf numFmtId="0" fontId="172" fillId="25" borderId="1" xfId="0" applyNumberFormat="1" applyFont="1" applyFill="1" applyBorder="1" applyAlignment="1" applyProtection="1">
      <alignment horizontal="center" vertical="center"/>
      <protection locked="0"/>
    </xf>
    <xf numFmtId="0" fontId="5" fillId="0" borderId="0" xfId="21" applyFont="1" applyBorder="1" applyAlignment="1">
      <alignment horizontal="left" vertical="center"/>
    </xf>
    <xf numFmtId="176" fontId="35" fillId="0" borderId="152" xfId="0" applyNumberFormat="1" applyFont="1" applyBorder="1" applyAlignment="1">
      <alignment horizontal="left" vertical="center" wrapText="1"/>
    </xf>
    <xf numFmtId="0" fontId="172" fillId="25" borderId="153" xfId="0" applyNumberFormat="1" applyFont="1" applyFill="1" applyBorder="1" applyAlignment="1" applyProtection="1">
      <alignment horizontal="center" vertical="center" wrapText="1"/>
      <protection locked="0"/>
    </xf>
    <xf numFmtId="176" fontId="158" fillId="0" borderId="0" xfId="0" applyNumberFormat="1" applyFont="1" applyBorder="1" applyAlignment="1">
      <alignment horizontal="center" wrapText="1"/>
    </xf>
    <xf numFmtId="0" fontId="53" fillId="0" borderId="0" xfId="0" applyFont="1" applyFill="1" applyBorder="1" applyAlignment="1">
      <alignment horizontal="left" vertical="center" wrapText="1"/>
    </xf>
    <xf numFmtId="0" fontId="64" fillId="0" borderId="0" xfId="21" applyFont="1" applyBorder="1" applyAlignment="1">
      <alignment horizontal="center" vertical="center" wrapText="1"/>
    </xf>
    <xf numFmtId="0" fontId="2" fillId="0" borderId="0" xfId="21" applyFont="1" applyBorder="1" applyAlignment="1">
      <alignment vertical="center" wrapText="1"/>
    </xf>
    <xf numFmtId="0" fontId="53" fillId="0" borderId="0" xfId="0" applyFont="1" applyFill="1" applyBorder="1" applyAlignment="1">
      <alignment vertical="center" wrapText="1"/>
    </xf>
    <xf numFmtId="0" fontId="181" fillId="0" borderId="0" xfId="21" applyFont="1" applyBorder="1" applyAlignment="1">
      <alignment vertical="center" wrapText="1"/>
    </xf>
    <xf numFmtId="0" fontId="107" fillId="0" borderId="0" xfId="0" applyFont="1">
      <alignment vertical="center"/>
    </xf>
    <xf numFmtId="0" fontId="9" fillId="0" borderId="0" xfId="1" applyFont="1" applyBorder="1" applyAlignment="1">
      <alignment horizontal="left"/>
    </xf>
    <xf numFmtId="0" fontId="9" fillId="0" borderId="0" xfId="1" applyFont="1" applyBorder="1" applyAlignment="1">
      <alignment vertical="center"/>
    </xf>
    <xf numFmtId="181" fontId="2" fillId="0" borderId="0" xfId="0" applyNumberFormat="1" applyFont="1" applyAlignment="1">
      <alignment horizontal="center" vertical="top"/>
    </xf>
    <xf numFmtId="0" fontId="162" fillId="0" borderId="0" xfId="0" applyFont="1" applyAlignment="1">
      <alignment horizontal="left" vertical="center" wrapText="1"/>
    </xf>
    <xf numFmtId="0" fontId="8" fillId="2" borderId="22" xfId="0" applyNumberFormat="1" applyFont="1" applyFill="1" applyBorder="1" applyAlignment="1" applyProtection="1">
      <alignment horizontal="center" vertical="center" shrinkToFit="1"/>
      <protection locked="0"/>
    </xf>
    <xf numFmtId="0" fontId="8" fillId="0" borderId="22" xfId="0" applyFont="1" applyBorder="1" applyAlignment="1" applyProtection="1">
      <alignment horizontal="center" vertical="center"/>
    </xf>
    <xf numFmtId="0" fontId="9" fillId="0" borderId="0" xfId="1" applyFont="1" applyFill="1" applyBorder="1" applyAlignment="1">
      <alignment horizontal="left"/>
    </xf>
    <xf numFmtId="0" fontId="111" fillId="0" borderId="0" xfId="0" applyFont="1">
      <alignment vertical="center"/>
    </xf>
    <xf numFmtId="0" fontId="107" fillId="0" borderId="0" xfId="0" applyFont="1" applyFill="1" applyBorder="1">
      <alignment vertical="center"/>
    </xf>
    <xf numFmtId="176" fontId="32" fillId="0" borderId="22" xfId="0" applyNumberFormat="1" applyFont="1" applyBorder="1" applyAlignment="1" applyProtection="1">
      <alignment horizontal="right" vertical="center" wrapText="1"/>
    </xf>
    <xf numFmtId="176" fontId="32" fillId="0" borderId="22" xfId="0" applyNumberFormat="1" applyFont="1" applyBorder="1" applyAlignment="1" applyProtection="1">
      <alignment horizontal="center" vertical="center" wrapText="1"/>
    </xf>
    <xf numFmtId="0" fontId="8" fillId="0" borderId="22" xfId="0" applyNumberFormat="1" applyFont="1" applyFill="1" applyBorder="1" applyAlignment="1" applyProtection="1">
      <alignment horizontal="center" vertical="center" shrinkToFit="1"/>
    </xf>
    <xf numFmtId="0" fontId="0" fillId="30" borderId="28" xfId="0" applyFill="1" applyBorder="1">
      <alignment vertical="center"/>
    </xf>
    <xf numFmtId="0" fontId="117" fillId="0" borderId="24" xfId="0" applyFont="1" applyFill="1" applyBorder="1" applyAlignment="1">
      <alignment horizontal="center" vertical="center"/>
    </xf>
    <xf numFmtId="0" fontId="52" fillId="0" borderId="0" xfId="0" applyFont="1" applyAlignment="1">
      <alignment horizontal="center" vertical="center"/>
    </xf>
    <xf numFmtId="0" fontId="2" fillId="0" borderId="0" xfId="0" applyFont="1" applyBorder="1">
      <alignment vertical="center"/>
    </xf>
    <xf numFmtId="0" fontId="0" fillId="0" borderId="0" xfId="0" applyFill="1" applyAlignment="1">
      <alignment vertical="center"/>
    </xf>
    <xf numFmtId="0" fontId="2" fillId="0" borderId="18" xfId="0" applyFont="1" applyBorder="1">
      <alignment vertical="center"/>
    </xf>
    <xf numFmtId="49" fontId="2" fillId="0" borderId="0" xfId="0" applyNumberFormat="1" applyFont="1" applyBorder="1">
      <alignment vertical="center"/>
    </xf>
    <xf numFmtId="0" fontId="8" fillId="0" borderId="22" xfId="0" applyFont="1" applyFill="1" applyBorder="1" applyAlignment="1" applyProtection="1">
      <alignment horizontal="center" vertical="center"/>
    </xf>
    <xf numFmtId="183" fontId="8" fillId="0" borderId="22" xfId="0" applyNumberFormat="1" applyFont="1" applyFill="1" applyBorder="1" applyAlignment="1" applyProtection="1">
      <alignment horizontal="center" vertical="center" shrinkToFit="1"/>
    </xf>
    <xf numFmtId="0" fontId="0" fillId="0" borderId="1" xfId="0" applyBorder="1">
      <alignment vertical="center"/>
    </xf>
    <xf numFmtId="0" fontId="61" fillId="0" borderId="0" xfId="21" applyFont="1" applyFill="1" applyAlignment="1">
      <alignment vertical="center"/>
    </xf>
    <xf numFmtId="0" fontId="197" fillId="0" borderId="0" xfId="0" applyFont="1">
      <alignment vertical="center"/>
    </xf>
    <xf numFmtId="0" fontId="198" fillId="0" borderId="0" xfId="0" applyFont="1" applyAlignment="1">
      <alignment vertical="center"/>
    </xf>
    <xf numFmtId="0" fontId="28" fillId="0" borderId="4" xfId="0" applyFont="1" applyBorder="1" applyAlignment="1">
      <alignment vertical="center" wrapText="1"/>
    </xf>
    <xf numFmtId="0" fontId="199" fillId="0" borderId="0" xfId="0" applyFont="1" applyBorder="1" applyAlignment="1">
      <alignment horizontal="left" vertical="center"/>
    </xf>
    <xf numFmtId="0" fontId="22" fillId="0" borderId="13" xfId="0" applyFont="1" applyBorder="1">
      <alignment vertical="center"/>
    </xf>
    <xf numFmtId="0" fontId="20" fillId="0" borderId="1" xfId="0" applyFont="1" applyBorder="1" applyAlignment="1">
      <alignment vertical="center" wrapText="1"/>
    </xf>
    <xf numFmtId="0" fontId="19" fillId="0" borderId="1" xfId="0" applyFont="1" applyBorder="1" applyAlignment="1">
      <alignment horizontal="left" vertical="center" wrapText="1"/>
    </xf>
    <xf numFmtId="0" fontId="7" fillId="0" borderId="62" xfId="1" applyBorder="1">
      <alignment vertical="center"/>
    </xf>
    <xf numFmtId="176" fontId="200" fillId="0" borderId="0" xfId="0" applyNumberFormat="1" applyFont="1" applyBorder="1" applyAlignment="1">
      <alignment horizontal="left" vertical="center" wrapText="1"/>
    </xf>
    <xf numFmtId="0" fontId="199" fillId="0" borderId="0" xfId="0" applyFont="1" applyBorder="1" applyAlignment="1">
      <alignment vertical="center"/>
    </xf>
    <xf numFmtId="0" fontId="191" fillId="0" borderId="0" xfId="21" applyFont="1" applyFill="1" applyBorder="1" applyAlignment="1">
      <alignment horizontal="left" vertical="center" wrapText="1"/>
    </xf>
    <xf numFmtId="0" fontId="9" fillId="0" borderId="158" xfId="1" applyFont="1" applyBorder="1" applyAlignment="1">
      <alignment horizontal="center"/>
    </xf>
    <xf numFmtId="0" fontId="9" fillId="0" borderId="102" xfId="1" applyFont="1" applyBorder="1" applyAlignment="1">
      <alignment horizontal="center"/>
    </xf>
    <xf numFmtId="0" fontId="33" fillId="0" borderId="34" xfId="0" applyFont="1" applyFill="1" applyBorder="1" applyAlignment="1">
      <alignment horizontal="left" vertical="center"/>
    </xf>
    <xf numFmtId="0" fontId="33" fillId="0" borderId="40" xfId="0" applyFont="1" applyFill="1" applyBorder="1" applyAlignment="1">
      <alignment horizontal="left" vertical="center"/>
    </xf>
    <xf numFmtId="0" fontId="9" fillId="27" borderId="30" xfId="1" applyFont="1" applyFill="1" applyBorder="1" applyAlignment="1">
      <alignment horizontal="center"/>
    </xf>
    <xf numFmtId="0" fontId="9" fillId="0" borderId="210" xfId="1" applyFont="1" applyBorder="1" applyAlignment="1">
      <alignment horizontal="center"/>
    </xf>
    <xf numFmtId="0" fontId="33" fillId="0" borderId="11" xfId="0" applyFont="1" applyBorder="1" applyAlignment="1">
      <alignment horizontal="center" vertical="center" wrapText="1"/>
    </xf>
    <xf numFmtId="0" fontId="33" fillId="0" borderId="11" xfId="0" applyFont="1" applyBorder="1" applyAlignment="1">
      <alignment horizontal="right" vertical="center" wrapText="1"/>
    </xf>
    <xf numFmtId="0" fontId="33" fillId="0" borderId="11" xfId="0" applyFont="1" applyBorder="1" applyAlignment="1">
      <alignment vertical="center" wrapText="1"/>
    </xf>
    <xf numFmtId="0" fontId="9" fillId="0" borderId="114" xfId="1" applyFont="1" applyBorder="1" applyAlignment="1">
      <alignment horizontal="center"/>
    </xf>
    <xf numFmtId="0" fontId="9" fillId="0" borderId="29" xfId="1" applyFont="1" applyBorder="1" applyAlignment="1">
      <alignment horizontal="center"/>
    </xf>
    <xf numFmtId="0" fontId="9" fillId="27" borderId="35" xfId="1" applyFont="1" applyFill="1" applyBorder="1" applyAlignment="1">
      <alignment horizontal="center"/>
    </xf>
    <xf numFmtId="0" fontId="9" fillId="0" borderId="21" xfId="1" applyFont="1" applyBorder="1" applyAlignment="1">
      <alignment horizontal="center"/>
    </xf>
    <xf numFmtId="0" fontId="206" fillId="35" borderId="25" xfId="0" applyFont="1" applyFill="1" applyBorder="1" applyAlignment="1">
      <alignment horizontal="center" vertical="center"/>
    </xf>
    <xf numFmtId="0" fontId="161" fillId="35" borderId="29" xfId="0" applyFont="1" applyFill="1" applyBorder="1" applyAlignment="1">
      <alignment horizontal="center" vertical="center"/>
    </xf>
    <xf numFmtId="176" fontId="64" fillId="0" borderId="0" xfId="21" applyNumberFormat="1" applyFont="1" applyBorder="1" applyAlignment="1">
      <alignment vertical="center" shrinkToFit="1"/>
    </xf>
    <xf numFmtId="176" fontId="63" fillId="0" borderId="0" xfId="21" applyNumberFormat="1" applyFont="1" applyBorder="1" applyAlignment="1">
      <alignment horizontal="right" vertical="center" wrapText="1"/>
    </xf>
    <xf numFmtId="183" fontId="63" fillId="0" borderId="0" xfId="21" applyNumberFormat="1" applyFont="1" applyBorder="1" applyAlignment="1">
      <alignment horizontal="right" vertical="center" wrapText="1"/>
    </xf>
    <xf numFmtId="184" fontId="63" fillId="0" borderId="0" xfId="21" applyNumberFormat="1" applyFont="1" applyBorder="1" applyAlignment="1">
      <alignment horizontal="right" vertical="center" wrapText="1"/>
    </xf>
    <xf numFmtId="176" fontId="63" fillId="0" borderId="13" xfId="21" applyNumberFormat="1" applyFont="1" applyBorder="1" applyAlignment="1">
      <alignment horizontal="right" vertical="center" shrinkToFit="1"/>
    </xf>
    <xf numFmtId="0" fontId="33" fillId="0" borderId="34" xfId="0" applyFont="1" applyFill="1" applyBorder="1" applyAlignment="1">
      <alignment horizontal="left" vertical="center"/>
    </xf>
    <xf numFmtId="0" fontId="33" fillId="0" borderId="40" xfId="0" applyFont="1" applyFill="1" applyBorder="1" applyAlignment="1">
      <alignment horizontal="left" vertical="center"/>
    </xf>
    <xf numFmtId="0" fontId="151" fillId="0" borderId="0" xfId="0" applyFont="1" applyAlignment="1">
      <alignment vertical="top" wrapText="1"/>
    </xf>
    <xf numFmtId="176" fontId="102" fillId="0" borderId="34" xfId="0" applyNumberFormat="1" applyFont="1" applyBorder="1" applyAlignment="1">
      <alignment horizontal="right" vertical="center"/>
    </xf>
    <xf numFmtId="176" fontId="56" fillId="0" borderId="0" xfId="0" applyNumberFormat="1" applyFont="1" applyBorder="1" applyAlignment="1">
      <alignment horizontal="left" vertical="top" wrapText="1"/>
    </xf>
    <xf numFmtId="0" fontId="0" fillId="0" borderId="0" xfId="0" applyFill="1">
      <alignment vertical="center"/>
    </xf>
    <xf numFmtId="49" fontId="81" fillId="0" borderId="0" xfId="0" applyNumberFormat="1" applyFont="1" applyFill="1" applyBorder="1" applyAlignment="1">
      <alignment horizontal="center" vertical="center"/>
    </xf>
    <xf numFmtId="176" fontId="18" fillId="0" borderId="0" xfId="0" applyNumberFormat="1" applyFont="1" applyFill="1" applyBorder="1" applyAlignment="1">
      <alignment horizontal="left" vertical="center" wrapText="1"/>
    </xf>
    <xf numFmtId="176" fontId="18" fillId="0" borderId="0" xfId="0" applyNumberFormat="1" applyFont="1" applyFill="1" applyBorder="1" applyAlignment="1">
      <alignment horizontal="center" vertical="center"/>
    </xf>
    <xf numFmtId="176" fontId="123" fillId="0" borderId="0" xfId="0" applyNumberFormat="1" applyFont="1" applyFill="1" applyBorder="1" applyAlignment="1">
      <alignment horizontal="center" vertical="center"/>
    </xf>
    <xf numFmtId="176" fontId="16" fillId="0" borderId="0" xfId="0" applyNumberFormat="1" applyFont="1" applyFill="1" applyBorder="1" applyAlignment="1">
      <alignment horizontal="left" vertical="top" wrapText="1"/>
    </xf>
    <xf numFmtId="183" fontId="30" fillId="0" borderId="34" xfId="0" applyNumberFormat="1" applyFont="1" applyBorder="1" applyAlignment="1">
      <alignment horizontal="right" vertical="center" wrapText="1"/>
    </xf>
    <xf numFmtId="184" fontId="30" fillId="0" borderId="34" xfId="0" applyNumberFormat="1" applyFont="1" applyBorder="1" applyAlignment="1">
      <alignment horizontal="right" vertical="center" wrapText="1"/>
    </xf>
    <xf numFmtId="49" fontId="174" fillId="0" borderId="0" xfId="0" applyNumberFormat="1" applyFont="1" applyFill="1" applyBorder="1" applyAlignment="1" applyProtection="1">
      <alignment horizontal="center" vertical="center"/>
    </xf>
    <xf numFmtId="0" fontId="154" fillId="0" borderId="0" xfId="0" applyFont="1" applyFill="1" applyBorder="1" applyAlignment="1">
      <alignment horizontal="left" vertical="center" wrapText="1"/>
    </xf>
    <xf numFmtId="0" fontId="111" fillId="0" borderId="0" xfId="0" applyFont="1" applyAlignment="1">
      <alignment vertical="center" wrapText="1"/>
    </xf>
    <xf numFmtId="0" fontId="156" fillId="0" borderId="0" xfId="0" applyFont="1" applyFill="1" applyBorder="1" applyAlignment="1">
      <alignment vertical="center" wrapText="1"/>
    </xf>
    <xf numFmtId="0" fontId="151" fillId="0" borderId="0" xfId="0" applyFont="1" applyFill="1" applyAlignment="1">
      <alignment vertical="center" wrapText="1"/>
    </xf>
    <xf numFmtId="0" fontId="61" fillId="0" borderId="0" xfId="21" applyFont="1" applyFill="1">
      <alignment vertical="center"/>
    </xf>
    <xf numFmtId="0" fontId="33" fillId="0" borderId="34" xfId="0" applyFont="1" applyFill="1" applyBorder="1" applyAlignment="1">
      <alignment vertical="center"/>
    </xf>
    <xf numFmtId="0" fontId="33" fillId="0" borderId="40" xfId="0" applyFont="1" applyFill="1" applyBorder="1" applyAlignment="1">
      <alignment vertical="center"/>
    </xf>
    <xf numFmtId="0" fontId="0" fillId="0" borderId="41" xfId="0" applyBorder="1">
      <alignment vertical="center"/>
    </xf>
    <xf numFmtId="0" fontId="151" fillId="0" borderId="0" xfId="0" applyFont="1" applyBorder="1" applyAlignment="1">
      <alignment vertical="top" wrapText="1"/>
    </xf>
    <xf numFmtId="0" fontId="208" fillId="0" borderId="11" xfId="0" applyFont="1" applyBorder="1" applyAlignment="1">
      <alignment vertical="center" wrapText="1"/>
    </xf>
    <xf numFmtId="0" fontId="107" fillId="0" borderId="16" xfId="0" applyFont="1" applyBorder="1">
      <alignment vertical="center"/>
    </xf>
    <xf numFmtId="0" fontId="183" fillId="0" borderId="0" xfId="0" applyFont="1" applyFill="1" applyBorder="1" applyAlignment="1">
      <alignment vertical="center"/>
    </xf>
    <xf numFmtId="0" fontId="183" fillId="0" borderId="0" xfId="0" applyFont="1" applyFill="1" applyBorder="1" applyAlignment="1">
      <alignment horizontal="center" vertical="center"/>
    </xf>
    <xf numFmtId="0" fontId="0" fillId="37" borderId="0" xfId="0" applyFill="1">
      <alignment vertical="center"/>
    </xf>
    <xf numFmtId="0" fontId="210" fillId="37" borderId="0" xfId="0" applyFont="1" applyFill="1" applyAlignment="1">
      <alignment vertical="center" wrapText="1"/>
    </xf>
    <xf numFmtId="0" fontId="147" fillId="37" borderId="0" xfId="0" applyFont="1" applyFill="1" applyAlignment="1">
      <alignment horizontal="left" vertical="center" wrapText="1"/>
    </xf>
    <xf numFmtId="0" fontId="0" fillId="37" borderId="0" xfId="0" applyFill="1" applyBorder="1">
      <alignment vertical="center"/>
    </xf>
    <xf numFmtId="0" fontId="0" fillId="37" borderId="0" xfId="0" applyFill="1" applyAlignment="1">
      <alignment horizontal="left" vertical="center"/>
    </xf>
    <xf numFmtId="0" fontId="14" fillId="37" borderId="0" xfId="0" applyFont="1" applyFill="1" applyAlignment="1">
      <alignment vertical="center" wrapText="1"/>
    </xf>
    <xf numFmtId="42" fontId="211" fillId="37" borderId="0" xfId="0" applyNumberFormat="1" applyFont="1" applyFill="1" applyAlignment="1">
      <alignment vertical="center"/>
    </xf>
    <xf numFmtId="0" fontId="47" fillId="0" borderId="0" xfId="0" applyFont="1" applyFill="1" applyBorder="1" applyAlignment="1">
      <alignment horizontal="center" vertical="center"/>
    </xf>
    <xf numFmtId="0" fontId="0" fillId="0" borderId="0" xfId="0" applyFill="1" applyBorder="1" applyAlignment="1">
      <alignment vertical="center"/>
    </xf>
    <xf numFmtId="0" fontId="26" fillId="0" borderId="0" xfId="0" applyFont="1" applyBorder="1" applyAlignment="1">
      <alignment wrapText="1"/>
    </xf>
    <xf numFmtId="0" fontId="28" fillId="0" borderId="0" xfId="0" applyFont="1" applyBorder="1" applyAlignment="1">
      <alignment horizontal="right" wrapText="1"/>
    </xf>
    <xf numFmtId="176" fontId="28" fillId="0" borderId="0" xfId="0" applyNumberFormat="1" applyFont="1" applyBorder="1" applyAlignment="1">
      <alignment horizontal="center" wrapText="1"/>
    </xf>
    <xf numFmtId="176" fontId="28" fillId="0" borderId="0" xfId="0" applyNumberFormat="1" applyFont="1" applyBorder="1" applyAlignment="1">
      <alignment horizontal="left" wrapText="1"/>
    </xf>
    <xf numFmtId="0" fontId="28" fillId="0" borderId="0" xfId="0" applyFont="1" applyBorder="1" applyAlignment="1" applyProtection="1">
      <alignment horizontal="right" wrapText="1"/>
    </xf>
    <xf numFmtId="176" fontId="28" fillId="0" borderId="0" xfId="0" applyNumberFormat="1" applyFont="1" applyBorder="1" applyAlignment="1" applyProtection="1">
      <alignment horizontal="center" wrapText="1"/>
    </xf>
    <xf numFmtId="176" fontId="28" fillId="0" borderId="0" xfId="0" applyNumberFormat="1" applyFont="1" applyBorder="1" applyAlignment="1" applyProtection="1">
      <alignment horizontal="left" wrapText="1"/>
    </xf>
    <xf numFmtId="176" fontId="30" fillId="0" borderId="0" xfId="0" applyNumberFormat="1" applyFont="1" applyBorder="1" applyAlignment="1">
      <alignment horizontal="left" vertical="center"/>
    </xf>
    <xf numFmtId="0" fontId="213" fillId="0" borderId="0" xfId="0" applyFont="1" applyAlignment="1">
      <alignment vertical="top" wrapText="1"/>
    </xf>
    <xf numFmtId="0" fontId="151" fillId="0" borderId="0" xfId="0" applyFont="1" applyBorder="1" applyAlignment="1">
      <alignment vertical="center" wrapText="1"/>
    </xf>
    <xf numFmtId="0" fontId="215" fillId="0" borderId="0" xfId="0" applyFont="1">
      <alignment vertical="center"/>
    </xf>
    <xf numFmtId="0" fontId="215" fillId="0" borderId="0" xfId="0" applyFont="1" applyBorder="1">
      <alignment vertical="center"/>
    </xf>
    <xf numFmtId="0" fontId="215" fillId="0" borderId="0" xfId="0" applyFont="1" applyBorder="1" applyAlignment="1">
      <alignment vertical="center"/>
    </xf>
    <xf numFmtId="0" fontId="216" fillId="0" borderId="0" xfId="0" applyFont="1" applyBorder="1" applyAlignment="1">
      <alignment vertical="center"/>
    </xf>
    <xf numFmtId="0" fontId="216" fillId="0" borderId="0" xfId="0" applyFont="1" applyBorder="1" applyAlignment="1">
      <alignment vertical="center" wrapText="1"/>
    </xf>
    <xf numFmtId="0" fontId="219" fillId="0" borderId="0" xfId="0" applyFont="1" applyFill="1" applyAlignment="1">
      <alignment vertical="top" wrapText="1" shrinkToFit="1"/>
    </xf>
    <xf numFmtId="0" fontId="80" fillId="0" borderId="0" xfId="21" applyFont="1">
      <alignment vertical="center"/>
    </xf>
    <xf numFmtId="0" fontId="80" fillId="0" borderId="0" xfId="21" applyFont="1" applyBorder="1">
      <alignment vertical="center"/>
    </xf>
    <xf numFmtId="0" fontId="80" fillId="0" borderId="0" xfId="21" applyFont="1" applyBorder="1" applyAlignment="1">
      <alignment horizontal="right" shrinkToFit="1"/>
    </xf>
    <xf numFmtId="0" fontId="80" fillId="0" borderId="4" xfId="21" applyFont="1" applyBorder="1" applyAlignment="1">
      <alignment horizontal="right" shrinkToFit="1"/>
    </xf>
    <xf numFmtId="0" fontId="80" fillId="0" borderId="4" xfId="21" applyFont="1" applyBorder="1" applyAlignment="1">
      <alignment shrinkToFit="1"/>
    </xf>
    <xf numFmtId="0" fontId="80" fillId="0" borderId="4" xfId="21" applyFont="1" applyBorder="1" applyAlignment="1"/>
    <xf numFmtId="0" fontId="80" fillId="0" borderId="0" xfId="21" applyFont="1" applyBorder="1" applyAlignment="1">
      <alignment horizontal="center"/>
    </xf>
    <xf numFmtId="176" fontId="80" fillId="7" borderId="197" xfId="21" applyNumberFormat="1" applyFont="1" applyFill="1" applyBorder="1" applyAlignment="1">
      <alignment shrinkToFit="1"/>
    </xf>
    <xf numFmtId="176" fontId="80" fillId="0" borderId="174" xfId="21" applyNumberFormat="1" applyBorder="1">
      <alignment vertical="center"/>
    </xf>
    <xf numFmtId="176" fontId="80" fillId="7" borderId="192" xfId="21" applyNumberFormat="1" applyFont="1" applyFill="1" applyBorder="1" applyAlignment="1">
      <alignment shrinkToFit="1"/>
    </xf>
    <xf numFmtId="176" fontId="80" fillId="0" borderId="187" xfId="21" applyNumberFormat="1" applyBorder="1">
      <alignment vertical="center"/>
    </xf>
    <xf numFmtId="0" fontId="149" fillId="0" borderId="0" xfId="21" applyFont="1" applyFill="1">
      <alignment vertical="center"/>
    </xf>
    <xf numFmtId="176" fontId="80" fillId="0" borderId="185" xfId="21" applyNumberFormat="1" applyBorder="1">
      <alignment vertical="center"/>
    </xf>
    <xf numFmtId="0" fontId="80" fillId="7" borderId="190" xfId="21" applyFont="1" applyFill="1" applyBorder="1" applyAlignment="1">
      <alignment shrinkToFit="1"/>
    </xf>
    <xf numFmtId="0" fontId="80" fillId="0" borderId="2" xfId="21" applyBorder="1" applyAlignment="1"/>
    <xf numFmtId="0" fontId="80" fillId="7" borderId="190" xfId="21" applyFont="1" applyFill="1" applyBorder="1" applyAlignment="1">
      <alignment horizontal="center" shrinkToFit="1"/>
    </xf>
    <xf numFmtId="0" fontId="80" fillId="0" borderId="0" xfId="21" applyFont="1" applyAlignment="1"/>
    <xf numFmtId="0" fontId="80" fillId="0" borderId="1" xfId="21" applyBorder="1" applyAlignment="1">
      <alignment vertical="center" shrinkToFit="1"/>
    </xf>
    <xf numFmtId="0" fontId="80" fillId="0" borderId="1" xfId="21" applyBorder="1" applyAlignment="1"/>
    <xf numFmtId="0" fontId="80" fillId="0" borderId="0" xfId="21" applyBorder="1" applyAlignment="1">
      <alignment horizontal="center"/>
    </xf>
    <xf numFmtId="0" fontId="80" fillId="0" borderId="0" xfId="21" applyBorder="1" applyAlignment="1">
      <alignment vertical="center" shrinkToFit="1"/>
    </xf>
    <xf numFmtId="0" fontId="80" fillId="0" borderId="4" xfId="21" applyBorder="1" applyAlignment="1">
      <alignment vertical="center" shrinkToFit="1"/>
    </xf>
    <xf numFmtId="0" fontId="80" fillId="0" borderId="4" xfId="21" applyBorder="1" applyAlignment="1"/>
    <xf numFmtId="176" fontId="80" fillId="0" borderId="183" xfId="21" applyNumberFormat="1" applyBorder="1" applyAlignment="1">
      <alignment vertical="center" shrinkToFit="1"/>
    </xf>
    <xf numFmtId="176" fontId="80" fillId="0" borderId="174" xfId="21" applyNumberFormat="1" applyBorder="1" applyAlignment="1">
      <alignment vertical="center" shrinkToFit="1"/>
    </xf>
    <xf numFmtId="176" fontId="80" fillId="0" borderId="181" xfId="21" applyNumberFormat="1" applyBorder="1" applyAlignment="1">
      <alignment vertical="center" shrinkToFit="1"/>
    </xf>
    <xf numFmtId="176" fontId="80" fillId="0" borderId="189" xfId="21" applyNumberFormat="1" applyBorder="1" applyAlignment="1">
      <alignment shrinkToFit="1"/>
    </xf>
    <xf numFmtId="0" fontId="80" fillId="0" borderId="183" xfId="21" applyBorder="1">
      <alignment vertical="center"/>
    </xf>
    <xf numFmtId="0" fontId="80" fillId="0" borderId="174" xfId="21" applyBorder="1">
      <alignment vertical="center"/>
    </xf>
    <xf numFmtId="0" fontId="80" fillId="0" borderId="181" xfId="21" applyBorder="1" applyAlignment="1"/>
    <xf numFmtId="176" fontId="80" fillId="0" borderId="188" xfId="21" applyNumberFormat="1" applyBorder="1" applyAlignment="1">
      <alignment vertical="center" shrinkToFit="1"/>
    </xf>
    <xf numFmtId="176" fontId="80" fillId="0" borderId="187" xfId="21" applyNumberFormat="1" applyBorder="1" applyAlignment="1">
      <alignment vertical="center" shrinkToFit="1"/>
    </xf>
    <xf numFmtId="176" fontId="80" fillId="0" borderId="165" xfId="21" applyNumberFormat="1" applyBorder="1" applyAlignment="1">
      <alignment vertical="center" shrinkToFit="1"/>
    </xf>
    <xf numFmtId="176" fontId="80" fillId="0" borderId="186" xfId="21" applyNumberFormat="1" applyBorder="1" applyAlignment="1">
      <alignment shrinkToFit="1"/>
    </xf>
    <xf numFmtId="0" fontId="80" fillId="0" borderId="188" xfId="21" applyBorder="1">
      <alignment vertical="center"/>
    </xf>
    <xf numFmtId="0" fontId="80" fillId="0" borderId="187" xfId="21" applyBorder="1">
      <alignment vertical="center"/>
    </xf>
    <xf numFmtId="0" fontId="80" fillId="0" borderId="165" xfId="21" applyBorder="1" applyAlignment="1"/>
    <xf numFmtId="176" fontId="80" fillId="0" borderId="165" xfId="21" applyNumberFormat="1" applyBorder="1" applyAlignment="1">
      <alignment shrinkToFit="1"/>
    </xf>
    <xf numFmtId="176" fontId="80" fillId="0" borderId="179" xfId="21" applyNumberFormat="1" applyBorder="1" applyAlignment="1">
      <alignment vertical="center" shrinkToFit="1"/>
    </xf>
    <xf numFmtId="176" fontId="80" fillId="0" borderId="185" xfId="21" applyNumberFormat="1" applyBorder="1" applyAlignment="1">
      <alignment vertical="center" shrinkToFit="1"/>
    </xf>
    <xf numFmtId="176" fontId="80" fillId="0" borderId="177" xfId="21" applyNumberFormat="1" applyBorder="1" applyAlignment="1">
      <alignment vertical="center" shrinkToFit="1"/>
    </xf>
    <xf numFmtId="176" fontId="80" fillId="0" borderId="184" xfId="21" applyNumberFormat="1" applyBorder="1" applyAlignment="1">
      <alignment shrinkToFit="1"/>
    </xf>
    <xf numFmtId="0" fontId="80" fillId="0" borderId="179" xfId="21" applyBorder="1">
      <alignment vertical="center"/>
    </xf>
    <xf numFmtId="0" fontId="80" fillId="0" borderId="185" xfId="21" applyBorder="1">
      <alignment vertical="center"/>
    </xf>
    <xf numFmtId="0" fontId="80" fillId="0" borderId="177" xfId="21" applyBorder="1" applyAlignment="1"/>
    <xf numFmtId="176" fontId="80" fillId="0" borderId="176" xfId="21" applyNumberFormat="1" applyBorder="1" applyAlignment="1">
      <alignment vertical="center" shrinkToFit="1"/>
    </xf>
    <xf numFmtId="176" fontId="80" fillId="0" borderId="168" xfId="21" applyNumberFormat="1" applyBorder="1" applyAlignment="1">
      <alignment vertical="center" shrinkToFit="1"/>
    </xf>
    <xf numFmtId="176" fontId="80" fillId="0" borderId="12" xfId="21" applyNumberFormat="1" applyBorder="1" applyAlignment="1">
      <alignment vertical="center" shrinkToFit="1"/>
    </xf>
    <xf numFmtId="176" fontId="80" fillId="0" borderId="153" xfId="21" applyNumberFormat="1" applyBorder="1" applyAlignment="1">
      <alignment shrinkToFit="1"/>
    </xf>
    <xf numFmtId="0" fontId="72" fillId="0" borderId="176" xfId="21" applyFont="1" applyBorder="1" applyAlignment="1">
      <alignment shrinkToFit="1"/>
    </xf>
    <xf numFmtId="0" fontId="72" fillId="0" borderId="168" xfId="21" applyFont="1" applyBorder="1" applyAlignment="1">
      <alignment shrinkToFit="1"/>
    </xf>
    <xf numFmtId="0" fontId="7" fillId="0" borderId="182" xfId="21" applyFont="1" applyFill="1" applyBorder="1" applyAlignment="1">
      <alignment horizontal="center" vertical="center"/>
    </xf>
    <xf numFmtId="0" fontId="7" fillId="0" borderId="91" xfId="21" applyFont="1" applyFill="1" applyBorder="1" applyAlignment="1">
      <alignment horizontal="center" vertical="center"/>
    </xf>
    <xf numFmtId="0" fontId="7" fillId="0" borderId="168" xfId="21" applyFont="1" applyFill="1" applyBorder="1" applyAlignment="1">
      <alignment horizontal="center" vertical="center"/>
    </xf>
    <xf numFmtId="0" fontId="80" fillId="0" borderId="8" xfId="21" applyFont="1" applyBorder="1" applyAlignment="1">
      <alignment vertical="top"/>
    </xf>
    <xf numFmtId="0" fontId="7" fillId="0" borderId="79" xfId="21" applyFont="1" applyFill="1" applyBorder="1" applyAlignment="1">
      <alignment horizontal="center" vertical="center"/>
    </xf>
    <xf numFmtId="0" fontId="80" fillId="0" borderId="170" xfId="21" applyFill="1" applyBorder="1" applyAlignment="1"/>
    <xf numFmtId="0" fontId="80" fillId="0" borderId="0" xfId="21" applyBorder="1" applyAlignment="1">
      <alignment shrinkToFit="1"/>
    </xf>
    <xf numFmtId="0" fontId="80" fillId="0" borderId="9" xfId="21" applyBorder="1" applyAlignment="1"/>
    <xf numFmtId="0" fontId="80" fillId="0" borderId="4" xfId="21" applyBorder="1" applyAlignment="1">
      <alignment horizontal="right" vertical="center"/>
    </xf>
    <xf numFmtId="0" fontId="80" fillId="0" borderId="104" xfId="21" applyBorder="1">
      <alignment vertical="center"/>
    </xf>
    <xf numFmtId="0" fontId="80" fillId="0" borderId="168" xfId="21" applyBorder="1" applyAlignment="1">
      <alignment horizontal="center" vertical="center" shrinkToFit="1"/>
    </xf>
    <xf numFmtId="0" fontId="80" fillId="0" borderId="153" xfId="21" applyBorder="1" applyAlignment="1">
      <alignment horizontal="center" vertical="center"/>
    </xf>
    <xf numFmtId="0" fontId="80" fillId="0" borderId="173" xfId="21" applyBorder="1" applyAlignment="1">
      <alignment horizontal="center" vertical="center" shrinkToFit="1"/>
    </xf>
    <xf numFmtId="0" fontId="80" fillId="0" borderId="170" xfId="21" applyBorder="1" applyAlignment="1">
      <alignment horizontal="center" vertical="center"/>
    </xf>
    <xf numFmtId="0" fontId="80" fillId="0" borderId="153" xfId="21" applyBorder="1" applyAlignment="1"/>
    <xf numFmtId="0" fontId="80" fillId="0" borderId="0" xfId="21" applyBorder="1" applyAlignment="1">
      <alignment horizontal="right" vertical="center"/>
    </xf>
    <xf numFmtId="0" fontId="80" fillId="0" borderId="7" xfId="21" applyBorder="1" applyAlignment="1"/>
    <xf numFmtId="0" fontId="89" fillId="0" borderId="0" xfId="21" applyNumberFormat="1" applyFont="1" applyAlignment="1">
      <alignment horizontal="center"/>
    </xf>
    <xf numFmtId="188" fontId="89" fillId="0" borderId="241" xfId="21" applyNumberFormat="1" applyFont="1" applyBorder="1" applyAlignment="1">
      <alignment horizontal="center" vertical="center"/>
    </xf>
    <xf numFmtId="0" fontId="89" fillId="0" borderId="0" xfId="21" applyNumberFormat="1" applyFont="1" applyBorder="1" applyAlignment="1">
      <alignment horizontal="center" vertical="center"/>
    </xf>
    <xf numFmtId="0" fontId="89" fillId="0" borderId="0" xfId="21" applyFont="1" applyBorder="1" applyAlignment="1">
      <alignment vertical="center" textRotation="255" shrinkToFit="1"/>
    </xf>
    <xf numFmtId="0" fontId="89" fillId="0" borderId="0" xfId="21" applyFont="1" applyBorder="1" applyAlignment="1">
      <alignment vertical="center" shrinkToFit="1"/>
    </xf>
    <xf numFmtId="188" fontId="89" fillId="0" borderId="242" xfId="21" applyNumberFormat="1" applyFont="1" applyBorder="1" applyAlignment="1">
      <alignment horizontal="center" vertical="center"/>
    </xf>
    <xf numFmtId="188" fontId="89" fillId="0" borderId="246" xfId="21" applyNumberFormat="1" applyFont="1" applyBorder="1" applyAlignment="1">
      <alignment horizontal="center" vertical="center"/>
    </xf>
    <xf numFmtId="188" fontId="89" fillId="0" borderId="249" xfId="21" applyNumberFormat="1" applyFont="1" applyBorder="1" applyAlignment="1">
      <alignment horizontal="center" vertical="center"/>
    </xf>
    <xf numFmtId="188" fontId="89" fillId="42" borderId="258" xfId="21" applyNumberFormat="1" applyFont="1" applyFill="1" applyBorder="1" applyAlignment="1">
      <alignment horizontal="center" vertical="center"/>
    </xf>
    <xf numFmtId="0" fontId="89" fillId="41" borderId="259" xfId="21" applyFont="1" applyFill="1" applyBorder="1" applyAlignment="1">
      <alignment vertical="center" shrinkToFit="1"/>
    </xf>
    <xf numFmtId="0" fontId="89" fillId="0" borderId="120" xfId="21" applyFont="1" applyBorder="1" applyAlignment="1"/>
    <xf numFmtId="0" fontId="89" fillId="0" borderId="1" xfId="21" applyFont="1" applyBorder="1" applyAlignment="1"/>
    <xf numFmtId="0" fontId="89" fillId="0" borderId="53" xfId="21" applyFont="1" applyBorder="1" applyAlignment="1">
      <alignment vertical="center" textRotation="255"/>
    </xf>
    <xf numFmtId="0" fontId="89" fillId="0" borderId="7" xfId="21" applyFont="1" applyBorder="1" applyAlignment="1">
      <alignment vertical="center"/>
    </xf>
    <xf numFmtId="0" fontId="89" fillId="0" borderId="0" xfId="21" applyFont="1" applyBorder="1" applyAlignment="1">
      <alignment vertical="center"/>
    </xf>
    <xf numFmtId="0" fontId="89" fillId="0" borderId="52" xfId="21" applyFont="1" applyBorder="1" applyAlignment="1">
      <alignment vertical="center" textRotation="255"/>
    </xf>
    <xf numFmtId="0" fontId="89" fillId="41" borderId="265" xfId="21" applyFont="1" applyFill="1" applyBorder="1" applyAlignment="1">
      <alignment vertical="center" shrinkToFit="1"/>
    </xf>
    <xf numFmtId="0" fontId="89" fillId="0" borderId="52" xfId="21" applyFont="1" applyBorder="1" applyAlignment="1">
      <alignment vertical="center" textRotation="255" wrapText="1"/>
    </xf>
    <xf numFmtId="188" fontId="89" fillId="0" borderId="253" xfId="21" applyNumberFormat="1" applyFont="1" applyBorder="1" applyAlignment="1">
      <alignment horizontal="center" vertical="center"/>
    </xf>
    <xf numFmtId="0" fontId="89" fillId="42" borderId="258" xfId="21" applyNumberFormat="1" applyFont="1" applyFill="1" applyBorder="1" applyAlignment="1">
      <alignment horizontal="center" vertical="center"/>
    </xf>
    <xf numFmtId="0" fontId="89" fillId="41" borderId="279" xfId="21" applyFont="1" applyFill="1" applyBorder="1" applyAlignment="1">
      <alignment vertical="center" shrinkToFit="1"/>
    </xf>
    <xf numFmtId="0" fontId="89" fillId="0" borderId="6" xfId="21" applyFont="1" applyBorder="1" applyAlignment="1">
      <alignment vertical="center"/>
    </xf>
    <xf numFmtId="0" fontId="89" fillId="0" borderId="59" xfId="21" applyFont="1" applyBorder="1" applyAlignment="1"/>
    <xf numFmtId="0" fontId="89" fillId="0" borderId="33" xfId="21" applyFont="1" applyBorder="1" applyAlignment="1">
      <alignment horizontal="center" vertical="center"/>
    </xf>
    <xf numFmtId="0" fontId="89" fillId="0" borderId="294" xfId="21" applyFont="1" applyBorder="1" applyAlignment="1">
      <alignment horizontal="center" vertical="center"/>
    </xf>
    <xf numFmtId="0" fontId="89" fillId="0" borderId="46" xfId="21" applyFont="1" applyBorder="1" applyAlignment="1">
      <alignment horizontal="center" vertical="center"/>
    </xf>
    <xf numFmtId="0" fontId="89" fillId="0" borderId="295" xfId="21" applyFont="1" applyBorder="1" applyAlignment="1">
      <alignment horizontal="center" vertical="center"/>
    </xf>
    <xf numFmtId="0" fontId="89" fillId="0" borderId="296" xfId="21" applyFont="1" applyBorder="1" applyAlignment="1">
      <alignment horizontal="center" vertical="center"/>
    </xf>
    <xf numFmtId="0" fontId="89" fillId="0" borderId="58" xfId="21" applyFont="1" applyBorder="1" applyAlignment="1">
      <alignment horizontal="center"/>
    </xf>
    <xf numFmtId="0" fontId="89" fillId="0" borderId="57" xfId="21" applyFont="1" applyBorder="1" applyAlignment="1"/>
    <xf numFmtId="0" fontId="80" fillId="0" borderId="11" xfId="21" applyBorder="1" applyAlignment="1"/>
    <xf numFmtId="0" fontId="166" fillId="0" borderId="0" xfId="21" applyFont="1" applyFill="1" applyAlignment="1">
      <alignment vertical="center" wrapText="1"/>
    </xf>
    <xf numFmtId="0" fontId="34" fillId="0" borderId="13" xfId="0" applyNumberFormat="1" applyFont="1" applyBorder="1" applyAlignment="1">
      <alignment horizontal="left" vertical="center" wrapText="1"/>
    </xf>
    <xf numFmtId="0" fontId="95" fillId="0" borderId="0" xfId="21" applyFont="1" applyBorder="1" applyAlignment="1">
      <alignment horizontal="left" vertical="center"/>
    </xf>
    <xf numFmtId="0" fontId="52" fillId="0" borderId="0" xfId="0" applyFont="1" applyAlignment="1">
      <alignment horizontal="center" vertical="center"/>
    </xf>
    <xf numFmtId="0" fontId="91" fillId="0" borderId="0" xfId="21" applyFont="1" applyBorder="1" applyAlignment="1">
      <alignment horizontal="right" vertical="center"/>
    </xf>
    <xf numFmtId="0" fontId="91" fillId="0" borderId="0" xfId="21" applyFont="1" applyBorder="1" applyAlignment="1">
      <alignment horizontal="center" vertical="center"/>
    </xf>
    <xf numFmtId="0" fontId="136" fillId="0" borderId="0" xfId="21" applyFont="1" applyBorder="1" applyAlignment="1">
      <alignment vertical="center" wrapText="1" shrinkToFit="1"/>
    </xf>
    <xf numFmtId="0" fontId="3" fillId="0" borderId="0" xfId="21" applyFont="1" applyBorder="1" applyAlignment="1"/>
    <xf numFmtId="0" fontId="186" fillId="0" borderId="0" xfId="21" applyFont="1" applyBorder="1" applyAlignment="1">
      <alignment horizontal="left" vertical="center"/>
    </xf>
    <xf numFmtId="0" fontId="3" fillId="0" borderId="0" xfId="21" applyFont="1" applyBorder="1" applyAlignment="1">
      <alignment vertical="top"/>
    </xf>
    <xf numFmtId="0" fontId="37" fillId="0" borderId="33" xfId="0" applyFont="1" applyBorder="1" applyAlignment="1">
      <alignment horizontal="right" vertical="center" wrapText="1"/>
    </xf>
    <xf numFmtId="176" fontId="37" fillId="0" borderId="33" xfId="0" applyNumberFormat="1" applyFont="1" applyBorder="1" applyAlignment="1">
      <alignment vertical="center" wrapText="1"/>
    </xf>
    <xf numFmtId="0" fontId="3" fillId="0" borderId="0" xfId="21" applyFont="1" applyBorder="1">
      <alignment vertical="center"/>
    </xf>
    <xf numFmtId="0" fontId="9" fillId="0" borderId="0" xfId="21" applyFont="1" applyAlignment="1">
      <alignment horizontal="center" vertical="center"/>
    </xf>
    <xf numFmtId="0" fontId="3" fillId="0" borderId="0" xfId="21" applyFont="1" applyAlignment="1"/>
    <xf numFmtId="176" fontId="3" fillId="0" borderId="0" xfId="21" applyNumberFormat="1" applyFont="1" applyBorder="1" applyAlignment="1">
      <alignment horizontal="right" vertical="center"/>
    </xf>
    <xf numFmtId="0" fontId="36" fillId="0" borderId="11" xfId="21" applyFont="1" applyBorder="1" applyAlignment="1">
      <alignment vertical="top" wrapText="1"/>
    </xf>
    <xf numFmtId="0" fontId="37" fillId="0" borderId="39" xfId="0" applyFont="1" applyBorder="1" applyAlignment="1">
      <alignment horizontal="right" vertical="center" wrapText="1"/>
    </xf>
    <xf numFmtId="176" fontId="137" fillId="0" borderId="33" xfId="21" applyNumberFormat="1" applyFont="1" applyBorder="1" applyAlignment="1">
      <alignment horizontal="left" vertical="center"/>
    </xf>
    <xf numFmtId="176" fontId="137" fillId="0" borderId="33" xfId="21" applyNumberFormat="1" applyFont="1" applyBorder="1" applyAlignment="1">
      <alignment vertical="center"/>
    </xf>
    <xf numFmtId="176" fontId="137" fillId="0" borderId="33" xfId="21" applyNumberFormat="1" applyFont="1" applyBorder="1" applyAlignment="1">
      <alignment horizontal="right" vertical="center"/>
    </xf>
    <xf numFmtId="176" fontId="137" fillId="0" borderId="33" xfId="21" applyNumberFormat="1" applyFont="1" applyBorder="1" applyAlignment="1">
      <alignment horizontal="center" vertical="center"/>
    </xf>
    <xf numFmtId="176" fontId="137" fillId="0" borderId="35" xfId="21" applyNumberFormat="1" applyFont="1" applyBorder="1" applyAlignment="1">
      <alignment vertical="center"/>
    </xf>
    <xf numFmtId="176" fontId="37" fillId="0" borderId="33" xfId="0" applyNumberFormat="1" applyFont="1" applyBorder="1" applyAlignment="1">
      <alignment horizontal="left" vertical="center" wrapText="1"/>
    </xf>
    <xf numFmtId="0" fontId="106" fillId="0" borderId="0" xfId="21" applyFont="1" applyBorder="1" applyAlignment="1">
      <alignment horizontal="left" vertical="center" shrinkToFit="1"/>
    </xf>
    <xf numFmtId="0" fontId="212" fillId="0" borderId="30" xfId="21" applyFont="1" applyBorder="1" applyAlignment="1">
      <alignment horizontal="center" vertical="center"/>
    </xf>
    <xf numFmtId="0" fontId="212" fillId="0" borderId="21" xfId="21" applyFont="1" applyBorder="1" applyAlignment="1">
      <alignment horizontal="center" vertical="center"/>
    </xf>
    <xf numFmtId="0" fontId="169" fillId="0" borderId="26" xfId="21" applyFont="1" applyFill="1" applyBorder="1" applyAlignment="1">
      <alignment horizontal="center" vertical="center"/>
    </xf>
    <xf numFmtId="0" fontId="169" fillId="0" borderId="307" xfId="21" applyFont="1" applyFill="1" applyBorder="1" applyAlignment="1">
      <alignment horizontal="center" vertical="center"/>
    </xf>
    <xf numFmtId="0" fontId="222" fillId="0" borderId="0" xfId="21" applyFont="1" applyBorder="1" applyAlignment="1">
      <alignment horizontal="center" vertical="center"/>
    </xf>
    <xf numFmtId="176" fontId="128" fillId="0" borderId="0" xfId="21" applyNumberFormat="1" applyFont="1" applyBorder="1" applyAlignment="1">
      <alignment horizontal="center" vertical="center"/>
    </xf>
    <xf numFmtId="176" fontId="128" fillId="0" borderId="0" xfId="21" applyNumberFormat="1" applyFont="1" applyFill="1" applyBorder="1" applyAlignment="1">
      <alignment horizontal="center" vertical="center"/>
    </xf>
    <xf numFmtId="176" fontId="224" fillId="0" borderId="0" xfId="21" applyNumberFormat="1" applyFont="1" applyFill="1" applyBorder="1" applyAlignment="1">
      <alignment horizontal="center" vertical="center"/>
    </xf>
    <xf numFmtId="176" fontId="225" fillId="11" borderId="0" xfId="21" applyNumberFormat="1" applyFont="1" applyFill="1" applyBorder="1" applyAlignment="1">
      <alignment horizontal="center" vertical="center" shrinkToFit="1"/>
    </xf>
    <xf numFmtId="176" fontId="224" fillId="0" borderId="0" xfId="21" applyNumberFormat="1" applyFont="1" applyBorder="1" applyAlignment="1">
      <alignment horizontal="center" vertical="center"/>
    </xf>
    <xf numFmtId="176" fontId="34" fillId="0" borderId="34" xfId="0" applyNumberFormat="1" applyFont="1" applyBorder="1" applyAlignment="1">
      <alignment horizontal="right" vertical="center" wrapText="1"/>
    </xf>
    <xf numFmtId="176" fontId="34" fillId="0" borderId="34" xfId="0" applyNumberFormat="1" applyFont="1" applyBorder="1" applyAlignment="1">
      <alignment horizontal="center" vertical="center" wrapText="1"/>
    </xf>
    <xf numFmtId="176" fontId="37" fillId="0" borderId="33" xfId="0" applyNumberFormat="1" applyFont="1" applyBorder="1" applyAlignment="1">
      <alignment horizontal="center" vertical="center" wrapText="1"/>
    </xf>
    <xf numFmtId="49" fontId="9" fillId="2" borderId="22" xfId="0" applyNumberFormat="1" applyFont="1" applyFill="1" applyBorder="1" applyAlignment="1" applyProtection="1">
      <alignment horizontal="center" vertical="center"/>
      <protection locked="0"/>
    </xf>
    <xf numFmtId="0" fontId="53" fillId="0" borderId="11" xfId="0" applyFont="1" applyFill="1" applyBorder="1" applyAlignment="1">
      <alignment horizontal="left" vertical="center" wrapText="1"/>
    </xf>
    <xf numFmtId="0" fontId="155" fillId="0" borderId="0" xfId="0" applyFont="1" applyBorder="1" applyAlignment="1">
      <alignment horizontal="left" vertical="center" wrapText="1"/>
    </xf>
    <xf numFmtId="0" fontId="191" fillId="0" borderId="0" xfId="21" applyFont="1" applyFill="1" applyBorder="1" applyAlignment="1">
      <alignment horizontal="left" vertical="center" wrapText="1"/>
    </xf>
    <xf numFmtId="0" fontId="153" fillId="0" borderId="0" xfId="0" applyFont="1" applyFill="1" applyBorder="1" applyAlignment="1">
      <alignment horizontal="left" vertical="center" wrapText="1"/>
    </xf>
    <xf numFmtId="0" fontId="64" fillId="0" borderId="0" xfId="21" applyFont="1" applyBorder="1" applyAlignment="1">
      <alignment horizontal="center" vertical="center" wrapText="1"/>
    </xf>
    <xf numFmtId="183" fontId="34" fillId="0" borderId="34" xfId="0" applyNumberFormat="1" applyFont="1" applyBorder="1" applyAlignment="1">
      <alignment horizontal="right" vertical="center" wrapText="1"/>
    </xf>
    <xf numFmtId="184" fontId="34" fillId="0" borderId="34" xfId="0" applyNumberFormat="1" applyFont="1" applyBorder="1" applyAlignment="1">
      <alignment horizontal="right" vertical="center" wrapText="1"/>
    </xf>
    <xf numFmtId="0" fontId="231" fillId="0" borderId="0" xfId="0" applyFont="1" applyBorder="1" applyAlignment="1">
      <alignment horizontal="left" vertical="center" wrapText="1"/>
    </xf>
    <xf numFmtId="0" fontId="206" fillId="35" borderId="18" xfId="0" applyFont="1" applyFill="1" applyBorder="1" applyAlignment="1">
      <alignment horizontal="center" vertical="center"/>
    </xf>
    <xf numFmtId="0" fontId="206" fillId="35" borderId="0" xfId="0" applyFont="1" applyFill="1" applyBorder="1" applyAlignment="1">
      <alignment horizontal="center" vertical="center"/>
    </xf>
    <xf numFmtId="176" fontId="32" fillId="0" borderId="11" xfId="0" applyNumberFormat="1" applyFont="1" applyBorder="1" applyAlignment="1" applyProtection="1">
      <alignment horizontal="right" vertical="center" wrapText="1"/>
    </xf>
    <xf numFmtId="176" fontId="32" fillId="0" borderId="11" xfId="0" applyNumberFormat="1" applyFont="1" applyBorder="1" applyAlignment="1" applyProtection="1">
      <alignment horizontal="center" vertical="center" wrapText="1"/>
    </xf>
    <xf numFmtId="176" fontId="32" fillId="0" borderId="11" xfId="0" applyNumberFormat="1" applyFont="1" applyBorder="1" applyAlignment="1" applyProtection="1">
      <alignment vertical="center" wrapText="1"/>
    </xf>
    <xf numFmtId="0" fontId="184" fillId="0" borderId="11" xfId="0" applyFont="1" applyFill="1" applyBorder="1" applyAlignment="1" applyProtection="1">
      <alignment horizontal="right" vertical="center"/>
    </xf>
    <xf numFmtId="0" fontId="110" fillId="30" borderId="0" xfId="1" applyFont="1" applyFill="1" applyBorder="1" applyAlignment="1">
      <alignment vertical="center"/>
    </xf>
    <xf numFmtId="0" fontId="110" fillId="30" borderId="19" xfId="1" applyFont="1" applyFill="1" applyBorder="1" applyAlignment="1">
      <alignment vertical="center"/>
    </xf>
    <xf numFmtId="0" fontId="233" fillId="26" borderId="19" xfId="0" applyFont="1" applyFill="1" applyBorder="1" applyAlignment="1">
      <alignment horizontal="center" vertical="center"/>
    </xf>
    <xf numFmtId="0" fontId="233" fillId="26" borderId="0" xfId="0" applyFont="1" applyFill="1" applyAlignment="1">
      <alignment horizontal="center" vertical="center"/>
    </xf>
    <xf numFmtId="0" fontId="234" fillId="0" borderId="0" xfId="0" applyFont="1" applyFill="1" applyAlignment="1">
      <alignment vertical="center"/>
    </xf>
    <xf numFmtId="0" fontId="233" fillId="26" borderId="19" xfId="0" applyFont="1" applyFill="1" applyBorder="1" applyAlignment="1">
      <alignment horizontal="center" vertical="center"/>
    </xf>
    <xf numFmtId="0" fontId="234" fillId="0" borderId="0" xfId="0" applyFont="1" applyBorder="1">
      <alignment vertical="center"/>
    </xf>
    <xf numFmtId="0" fontId="235" fillId="0" borderId="0" xfId="0" applyFont="1">
      <alignment vertical="center"/>
    </xf>
    <xf numFmtId="49" fontId="95" fillId="2" borderId="2" xfId="0" applyNumberFormat="1" applyFont="1" applyFill="1" applyBorder="1" applyAlignment="1" applyProtection="1">
      <alignment horizontal="center" vertical="center" wrapText="1"/>
    </xf>
    <xf numFmtId="49" fontId="95" fillId="3" borderId="12" xfId="0" applyNumberFormat="1" applyFont="1" applyFill="1" applyBorder="1" applyAlignment="1" applyProtection="1">
      <alignment horizontal="center" vertical="center" wrapText="1"/>
    </xf>
    <xf numFmtId="49" fontId="0" fillId="3" borderId="13" xfId="0" applyNumberFormat="1" applyFont="1" applyFill="1" applyBorder="1" applyAlignment="1" applyProtection="1">
      <alignment horizontal="left" vertical="center" wrapText="1"/>
    </xf>
    <xf numFmtId="49" fontId="0" fillId="3" borderId="14" xfId="0" applyNumberFormat="1" applyFont="1" applyFill="1" applyBorder="1" applyAlignment="1" applyProtection="1">
      <alignment horizontal="left" vertical="center" wrapText="1"/>
    </xf>
    <xf numFmtId="190" fontId="8" fillId="0" borderId="0" xfId="0" applyNumberFormat="1" applyFont="1" applyFill="1" applyBorder="1" applyAlignment="1">
      <alignment vertical="center"/>
    </xf>
    <xf numFmtId="0" fontId="232" fillId="0" borderId="18" xfId="21" applyFont="1" applyBorder="1">
      <alignment vertical="center"/>
    </xf>
    <xf numFmtId="0" fontId="231" fillId="0" borderId="0" xfId="0" applyFont="1" applyBorder="1" applyAlignment="1">
      <alignment horizontal="left" wrapText="1"/>
    </xf>
    <xf numFmtId="0" fontId="177" fillId="37" borderId="0" xfId="0" applyFont="1" applyFill="1" applyBorder="1" applyAlignment="1">
      <alignment horizontal="left" vertical="center" wrapText="1"/>
    </xf>
    <xf numFmtId="0" fontId="169" fillId="0" borderId="324" xfId="21" applyFont="1" applyFill="1" applyBorder="1" applyAlignment="1">
      <alignment horizontal="center" vertical="center"/>
    </xf>
    <xf numFmtId="0" fontId="169" fillId="0" borderId="325" xfId="21" applyFont="1" applyFill="1" applyBorder="1" applyAlignment="1">
      <alignment horizontal="center" vertical="center"/>
    </xf>
    <xf numFmtId="0" fontId="233" fillId="26" borderId="19" xfId="0" applyFont="1" applyFill="1" applyBorder="1" applyAlignment="1">
      <alignment horizontal="center" vertical="center"/>
    </xf>
    <xf numFmtId="176" fontId="34" fillId="0" borderId="34" xfId="0" applyNumberFormat="1" applyFont="1" applyBorder="1" applyAlignment="1">
      <alignment horizontal="left" vertical="center" wrapText="1"/>
    </xf>
    <xf numFmtId="0" fontId="251" fillId="0" borderId="0" xfId="21" applyFont="1">
      <alignment vertical="center"/>
    </xf>
    <xf numFmtId="0" fontId="252" fillId="20" borderId="88" xfId="21" applyFont="1" applyFill="1" applyBorder="1" applyAlignment="1">
      <alignment horizontal="center" vertical="center" shrinkToFit="1"/>
    </xf>
    <xf numFmtId="0" fontId="252" fillId="20" borderId="316" xfId="21" applyFont="1" applyFill="1" applyBorder="1" applyAlignment="1">
      <alignment horizontal="center" vertical="center" shrinkToFit="1"/>
    </xf>
    <xf numFmtId="0" fontId="255" fillId="0" borderId="0" xfId="21" applyFont="1" applyFill="1" applyAlignment="1">
      <alignment vertical="center" wrapText="1"/>
    </xf>
    <xf numFmtId="0" fontId="247" fillId="37" borderId="0" xfId="0" applyFont="1" applyFill="1" applyBorder="1" applyAlignment="1">
      <alignment horizontal="left" vertical="center" wrapText="1"/>
    </xf>
    <xf numFmtId="0" fontId="177" fillId="37" borderId="0" xfId="0" applyFont="1" applyFill="1" applyBorder="1" applyAlignment="1">
      <alignment vertical="center" wrapText="1"/>
    </xf>
    <xf numFmtId="0" fontId="180" fillId="37" borderId="0" xfId="0" applyFont="1" applyFill="1" applyBorder="1" applyAlignment="1">
      <alignment vertical="center" wrapText="1"/>
    </xf>
    <xf numFmtId="0" fontId="80" fillId="0" borderId="311" xfId="21" applyBorder="1">
      <alignment vertical="center"/>
    </xf>
    <xf numFmtId="0" fontId="80" fillId="0" borderId="11" xfId="21" applyBorder="1">
      <alignment vertical="center"/>
    </xf>
    <xf numFmtId="0" fontId="261" fillId="0" borderId="0" xfId="21" applyFont="1">
      <alignment vertical="center"/>
    </xf>
    <xf numFmtId="0" fontId="177" fillId="37" borderId="0" xfId="0" applyFont="1" applyFill="1" applyBorder="1" applyAlignment="1">
      <alignment horizontal="left" vertical="center" wrapText="1"/>
    </xf>
    <xf numFmtId="0" fontId="260" fillId="0" borderId="0" xfId="21" applyFont="1" applyFill="1" applyBorder="1" applyAlignment="1">
      <alignment vertical="center" wrapText="1"/>
    </xf>
    <xf numFmtId="0" fontId="262" fillId="0" borderId="0" xfId="21" applyFont="1" applyFill="1" applyBorder="1" applyAlignment="1">
      <alignment vertical="center" wrapText="1"/>
    </xf>
    <xf numFmtId="0" fontId="209" fillId="0" borderId="16" xfId="21" applyFont="1" applyFill="1" applyBorder="1" applyAlignment="1">
      <alignment horizontal="left" vertical="center" wrapText="1"/>
    </xf>
    <xf numFmtId="0" fontId="270" fillId="0" borderId="0" xfId="21" applyFont="1">
      <alignment vertical="center"/>
    </xf>
    <xf numFmtId="0" fontId="111" fillId="0" borderId="0" xfId="21" applyFont="1">
      <alignment vertical="center"/>
    </xf>
    <xf numFmtId="0" fontId="80" fillId="0" borderId="0" xfId="21" applyBorder="1" applyAlignment="1">
      <alignment horizontal="center" vertical="center"/>
    </xf>
    <xf numFmtId="176" fontId="72" fillId="0" borderId="0" xfId="21" applyNumberFormat="1" applyFont="1" applyBorder="1" applyAlignment="1">
      <alignment horizontal="left" vertical="center" wrapText="1"/>
    </xf>
    <xf numFmtId="0" fontId="180" fillId="37" borderId="334" xfId="0" applyFont="1" applyFill="1" applyBorder="1" applyAlignment="1">
      <alignment vertical="center" wrapText="1"/>
    </xf>
    <xf numFmtId="0" fontId="177" fillId="37" borderId="334" xfId="0" applyFont="1" applyFill="1" applyBorder="1" applyAlignment="1">
      <alignment horizontal="left" vertical="center" wrapText="1"/>
    </xf>
    <xf numFmtId="0" fontId="210" fillId="0" borderId="0" xfId="0" applyFont="1" applyAlignment="1">
      <alignment horizontal="left" vertical="center" wrapText="1"/>
    </xf>
    <xf numFmtId="0" fontId="110" fillId="54" borderId="22" xfId="0" applyFont="1" applyFill="1" applyBorder="1" applyAlignment="1" applyProtection="1">
      <alignment horizontal="center" vertical="center" wrapText="1"/>
      <protection locked="0"/>
    </xf>
    <xf numFmtId="0" fontId="110" fillId="54" borderId="1" xfId="0" applyFont="1" applyFill="1" applyBorder="1" applyAlignment="1" applyProtection="1">
      <alignment horizontal="center" vertical="center" wrapText="1"/>
      <protection locked="0"/>
    </xf>
    <xf numFmtId="0" fontId="104" fillId="0" borderId="0" xfId="21" applyFont="1">
      <alignment vertical="center"/>
    </xf>
    <xf numFmtId="0" fontId="268" fillId="0" borderId="0" xfId="21" applyFont="1" applyFill="1" applyAlignment="1">
      <alignment horizontal="center" vertical="center" wrapText="1"/>
    </xf>
    <xf numFmtId="0" fontId="269" fillId="0" borderId="0" xfId="21" applyFont="1" applyFill="1" applyBorder="1" applyAlignment="1">
      <alignment horizontal="center" vertical="center" wrapText="1"/>
    </xf>
    <xf numFmtId="0" fontId="267" fillId="0" borderId="0" xfId="21" applyFont="1" applyFill="1" applyBorder="1" applyAlignment="1">
      <alignment horizontal="center" vertical="top" wrapText="1"/>
    </xf>
    <xf numFmtId="0" fontId="135" fillId="0" borderId="0" xfId="21" applyFont="1" applyFill="1" applyBorder="1" applyAlignment="1">
      <alignment horizontal="center" vertical="center"/>
    </xf>
    <xf numFmtId="0" fontId="136" fillId="0" borderId="0" xfId="21" applyFont="1" applyFill="1" applyBorder="1" applyAlignment="1">
      <alignment horizontal="left" vertical="center" wrapText="1" shrinkToFit="1"/>
    </xf>
    <xf numFmtId="0" fontId="163" fillId="0" borderId="0" xfId="21" applyFont="1" applyFill="1" applyBorder="1" applyAlignment="1">
      <alignment horizontal="left" vertical="center"/>
    </xf>
    <xf numFmtId="49" fontId="163" fillId="0" borderId="0" xfId="21" applyNumberFormat="1" applyFont="1" applyFill="1" applyBorder="1" applyAlignment="1" applyProtection="1">
      <alignment horizontal="left" vertical="top" shrinkToFit="1"/>
      <protection locked="0"/>
    </xf>
    <xf numFmtId="0" fontId="283" fillId="0" borderId="0" xfId="21" applyFont="1">
      <alignment vertical="center"/>
    </xf>
    <xf numFmtId="0" fontId="283" fillId="0" borderId="0" xfId="21" applyFont="1" applyAlignment="1">
      <alignment horizontal="right" vertical="center"/>
    </xf>
    <xf numFmtId="0" fontId="283" fillId="0" borderId="0" xfId="21" applyFont="1" applyFill="1">
      <alignment vertical="center"/>
    </xf>
    <xf numFmtId="0" fontId="105" fillId="0" borderId="0" xfId="21" applyFont="1" applyBorder="1" applyAlignment="1">
      <alignment horizontal="center" vertical="center" shrinkToFit="1"/>
    </xf>
    <xf numFmtId="0" fontId="105" fillId="0" borderId="0" xfId="21" applyFont="1" applyBorder="1" applyAlignment="1">
      <alignment horizontal="center" vertical="center"/>
    </xf>
    <xf numFmtId="0" fontId="35" fillId="0" borderId="0" xfId="0" applyFont="1" applyFill="1" applyBorder="1" applyAlignment="1" applyProtection="1">
      <alignment horizontal="center" vertical="center"/>
    </xf>
    <xf numFmtId="188" fontId="89" fillId="0" borderId="253" xfId="21" applyNumberFormat="1" applyFont="1" applyBorder="1" applyAlignment="1">
      <alignment horizontal="center" vertical="center"/>
    </xf>
    <xf numFmtId="0" fontId="289" fillId="0" borderId="0" xfId="21" applyFont="1">
      <alignment vertical="center"/>
    </xf>
    <xf numFmtId="176" fontId="289" fillId="0" borderId="0" xfId="0" applyNumberFormat="1" applyFont="1" applyBorder="1" applyAlignment="1"/>
    <xf numFmtId="176" fontId="289" fillId="0" borderId="0" xfId="0" applyNumberFormat="1" applyFont="1" applyBorder="1" applyAlignment="1">
      <alignment horizontal="center"/>
    </xf>
    <xf numFmtId="176" fontId="289" fillId="0" borderId="0" xfId="0" applyNumberFormat="1" applyFont="1" applyBorder="1" applyAlignment="1">
      <alignment vertical="center" shrinkToFit="1"/>
    </xf>
    <xf numFmtId="176" fontId="289" fillId="0" borderId="0" xfId="0" applyNumberFormat="1" applyFont="1" applyBorder="1">
      <alignment vertical="center"/>
    </xf>
    <xf numFmtId="176" fontId="289" fillId="0" borderId="0" xfId="0" applyNumberFormat="1" applyFont="1">
      <alignment vertical="center"/>
    </xf>
    <xf numFmtId="176" fontId="290" fillId="0" borderId="0" xfId="0" applyNumberFormat="1" applyFont="1" applyFill="1">
      <alignment vertical="center"/>
    </xf>
    <xf numFmtId="0" fontId="289" fillId="0" borderId="0" xfId="0" applyFont="1" applyAlignment="1">
      <alignment horizontal="center" vertical="center"/>
    </xf>
    <xf numFmtId="176" fontId="289" fillId="0" borderId="176" xfId="0" applyNumberFormat="1" applyFont="1" applyFill="1" applyBorder="1" applyAlignment="1">
      <alignment horizontal="center" shrinkToFit="1"/>
    </xf>
    <xf numFmtId="176" fontId="289" fillId="0" borderId="348" xfId="0" applyNumberFormat="1" applyFont="1" applyFill="1" applyBorder="1" applyAlignment="1"/>
    <xf numFmtId="176" fontId="289" fillId="0" borderId="349" xfId="0" applyNumberFormat="1" applyFont="1" applyFill="1" applyBorder="1" applyAlignment="1">
      <alignment vertical="center" shrinkToFit="1"/>
    </xf>
    <xf numFmtId="176" fontId="289" fillId="0" borderId="350" xfId="0" applyNumberFormat="1" applyFont="1" applyFill="1" applyBorder="1" applyAlignment="1"/>
    <xf numFmtId="176" fontId="289" fillId="12" borderId="168" xfId="0" applyNumberFormat="1" applyFont="1" applyFill="1" applyBorder="1">
      <alignment vertical="center"/>
    </xf>
    <xf numFmtId="176" fontId="289" fillId="12" borderId="185" xfId="0" applyNumberFormat="1" applyFont="1" applyFill="1" applyBorder="1">
      <alignment vertical="center"/>
    </xf>
    <xf numFmtId="176" fontId="289" fillId="12" borderId="187" xfId="0" applyNumberFormat="1" applyFont="1" applyFill="1" applyBorder="1">
      <alignment vertical="center"/>
    </xf>
    <xf numFmtId="176" fontId="289" fillId="7" borderId="168" xfId="0" applyNumberFormat="1" applyFont="1" applyFill="1" applyBorder="1">
      <alignment vertical="center"/>
    </xf>
    <xf numFmtId="176" fontId="289" fillId="7" borderId="185" xfId="0" applyNumberFormat="1" applyFont="1" applyFill="1" applyBorder="1">
      <alignment vertical="center"/>
    </xf>
    <xf numFmtId="176" fontId="289" fillId="7" borderId="187" xfId="0" applyNumberFormat="1" applyFont="1" applyFill="1" applyBorder="1">
      <alignment vertical="center"/>
    </xf>
    <xf numFmtId="176" fontId="289" fillId="0" borderId="173" xfId="0" applyNumberFormat="1" applyFont="1" applyFill="1" applyBorder="1" applyAlignment="1">
      <alignment horizontal="center" shrinkToFit="1"/>
    </xf>
    <xf numFmtId="0" fontId="103" fillId="0" borderId="0" xfId="21" applyFont="1" applyAlignment="1">
      <alignment horizontal="center" vertical="center"/>
    </xf>
    <xf numFmtId="0" fontId="293" fillId="0" borderId="0" xfId="21" applyFont="1" applyBorder="1" applyAlignment="1">
      <alignment horizontal="center" vertical="center"/>
    </xf>
    <xf numFmtId="176" fontId="289" fillId="0" borderId="44" xfId="0" applyNumberFormat="1" applyFont="1" applyFill="1" applyBorder="1" applyAlignment="1">
      <alignment horizontal="center" vertical="center"/>
    </xf>
    <xf numFmtId="176" fontId="289" fillId="0" borderId="19" xfId="0" applyNumberFormat="1" applyFont="1" applyFill="1" applyBorder="1" applyAlignment="1">
      <alignment horizontal="center" vertical="center"/>
    </xf>
    <xf numFmtId="176" fontId="289" fillId="0" borderId="362" xfId="0" applyNumberFormat="1" applyFont="1" applyFill="1" applyBorder="1" applyAlignment="1"/>
    <xf numFmtId="176" fontId="290" fillId="7" borderId="363" xfId="0" applyNumberFormat="1" applyFont="1" applyFill="1" applyBorder="1" applyAlignment="1">
      <alignment horizontal="center" vertical="center"/>
    </xf>
    <xf numFmtId="176" fontId="290" fillId="7" borderId="359" xfId="0" applyNumberFormat="1" applyFont="1" applyFill="1" applyBorder="1" applyAlignment="1">
      <alignment horizontal="center" vertical="center"/>
    </xf>
    <xf numFmtId="176" fontId="289" fillId="0" borderId="365" xfId="0" applyNumberFormat="1" applyFont="1" applyFill="1" applyBorder="1" applyAlignment="1"/>
    <xf numFmtId="176" fontId="289" fillId="0" borderId="367" xfId="0" applyNumberFormat="1" applyFont="1" applyFill="1" applyBorder="1" applyAlignment="1"/>
    <xf numFmtId="176" fontId="289" fillId="0" borderId="369" xfId="0" applyNumberFormat="1" applyFont="1" applyFill="1" applyBorder="1" applyAlignment="1"/>
    <xf numFmtId="176" fontId="289" fillId="0" borderId="371" xfId="0" applyNumberFormat="1" applyFont="1" applyFill="1" applyBorder="1" applyAlignment="1"/>
    <xf numFmtId="176" fontId="289" fillId="7" borderId="372" xfId="0" applyNumberFormat="1" applyFont="1" applyFill="1" applyBorder="1">
      <alignment vertical="center"/>
    </xf>
    <xf numFmtId="176" fontId="289" fillId="0" borderId="34" xfId="0" applyNumberFormat="1" applyFont="1" applyFill="1" applyBorder="1" applyAlignment="1">
      <alignment vertical="top"/>
    </xf>
    <xf numFmtId="176" fontId="289" fillId="0" borderId="13" xfId="0" applyNumberFormat="1" applyFont="1" applyFill="1" applyBorder="1">
      <alignment vertical="center"/>
    </xf>
    <xf numFmtId="176" fontId="289" fillId="0" borderId="347" xfId="0" applyNumberFormat="1" applyFont="1" applyFill="1" applyBorder="1">
      <alignment vertical="center"/>
    </xf>
    <xf numFmtId="176" fontId="289" fillId="0" borderId="157" xfId="0" applyNumberFormat="1" applyFont="1" applyFill="1" applyBorder="1" applyAlignment="1"/>
    <xf numFmtId="176" fontId="289" fillId="0" borderId="157" xfId="0" applyNumberFormat="1" applyFont="1" applyFill="1" applyBorder="1">
      <alignment vertical="center"/>
    </xf>
    <xf numFmtId="176" fontId="289" fillId="0" borderId="117" xfId="0" applyNumberFormat="1" applyFont="1" applyFill="1" applyBorder="1">
      <alignment vertical="center"/>
    </xf>
    <xf numFmtId="176" fontId="290" fillId="7" borderId="364" xfId="0" applyNumberFormat="1" applyFont="1" applyFill="1" applyBorder="1" applyAlignment="1">
      <alignment horizontal="center" vertical="center"/>
    </xf>
    <xf numFmtId="176" fontId="289" fillId="7" borderId="366" xfId="0" applyNumberFormat="1" applyFont="1" applyFill="1" applyBorder="1">
      <alignment vertical="center"/>
    </xf>
    <xf numFmtId="176" fontId="289" fillId="7" borderId="368" xfId="0" applyNumberFormat="1" applyFont="1" applyFill="1" applyBorder="1">
      <alignment vertical="center"/>
    </xf>
    <xf numFmtId="176" fontId="289" fillId="7" borderId="370" xfId="0" applyNumberFormat="1" applyFont="1" applyFill="1" applyBorder="1">
      <alignment vertical="center"/>
    </xf>
    <xf numFmtId="176" fontId="289" fillId="7" borderId="373" xfId="0" applyNumberFormat="1" applyFont="1" applyFill="1" applyBorder="1">
      <alignment vertical="center"/>
    </xf>
    <xf numFmtId="176" fontId="289" fillId="0" borderId="374" xfId="0" applyNumberFormat="1" applyFont="1" applyFill="1" applyBorder="1" applyAlignment="1"/>
    <xf numFmtId="176" fontId="289" fillId="0" borderId="368" xfId="0" applyNumberFormat="1" applyFont="1" applyFill="1" applyBorder="1" applyAlignment="1">
      <alignment vertical="center" shrinkToFit="1"/>
    </xf>
    <xf numFmtId="176" fontId="289" fillId="0" borderId="375" xfId="0" applyNumberFormat="1" applyFont="1" applyFill="1" applyBorder="1" applyAlignment="1">
      <alignment vertical="center" shrinkToFit="1"/>
    </xf>
    <xf numFmtId="176" fontId="289" fillId="0" borderId="377" xfId="0" applyNumberFormat="1" applyFont="1" applyFill="1" applyBorder="1" applyAlignment="1"/>
    <xf numFmtId="176" fontId="289" fillId="0" borderId="378" xfId="0" applyNumberFormat="1" applyFont="1" applyFill="1" applyBorder="1" applyAlignment="1">
      <alignment vertical="center" shrinkToFit="1"/>
    </xf>
    <xf numFmtId="176" fontId="289" fillId="0" borderId="373" xfId="0" applyNumberFormat="1" applyFont="1" applyFill="1" applyBorder="1" applyAlignment="1">
      <alignment vertical="center" shrinkToFit="1"/>
    </xf>
    <xf numFmtId="176" fontId="289" fillId="0" borderId="379" xfId="0" applyNumberFormat="1" applyFont="1" applyBorder="1" applyAlignment="1"/>
    <xf numFmtId="176" fontId="289" fillId="0" borderId="380" xfId="0" applyNumberFormat="1" applyFont="1" applyBorder="1" applyAlignment="1"/>
    <xf numFmtId="176" fontId="289" fillId="0" borderId="381" xfId="0" applyNumberFormat="1" applyFont="1" applyBorder="1" applyAlignment="1"/>
    <xf numFmtId="176" fontId="289" fillId="0" borderId="382" xfId="0" applyNumberFormat="1" applyFont="1" applyBorder="1" applyAlignment="1"/>
    <xf numFmtId="0" fontId="80" fillId="0" borderId="140" xfId="21" applyNumberFormat="1" applyBorder="1" applyAlignment="1">
      <alignment horizontal="center" vertical="center" shrinkToFit="1"/>
    </xf>
    <xf numFmtId="0" fontId="80" fillId="0" borderId="174" xfId="21" applyBorder="1" applyAlignment="1">
      <alignment horizontal="center" vertical="center"/>
    </xf>
    <xf numFmtId="0" fontId="80" fillId="0" borderId="169" xfId="21" applyNumberFormat="1" applyBorder="1" applyAlignment="1">
      <alignment horizontal="center" vertical="center"/>
    </xf>
    <xf numFmtId="0" fontId="80" fillId="0" borderId="172" xfId="21" applyBorder="1" applyAlignment="1">
      <alignment horizontal="center" vertical="center"/>
    </xf>
    <xf numFmtId="176" fontId="80" fillId="0" borderId="170" xfId="21" applyNumberFormat="1" applyBorder="1" applyAlignment="1">
      <alignment horizontal="center" vertical="center"/>
    </xf>
    <xf numFmtId="176" fontId="80" fillId="0" borderId="168" xfId="21" applyNumberFormat="1" applyBorder="1" applyAlignment="1">
      <alignment horizontal="center" vertical="center" shrinkToFit="1"/>
    </xf>
    <xf numFmtId="176" fontId="80" fillId="0" borderId="171" xfId="21" applyNumberFormat="1" applyBorder="1" applyAlignment="1">
      <alignment horizontal="center" vertical="center"/>
    </xf>
    <xf numFmtId="176" fontId="80" fillId="0" borderId="172" xfId="21" applyNumberFormat="1" applyBorder="1" applyAlignment="1">
      <alignment horizontal="center" vertical="center"/>
    </xf>
    <xf numFmtId="176" fontId="80" fillId="0" borderId="173" xfId="21" applyNumberFormat="1" applyBorder="1" applyAlignment="1">
      <alignment horizontal="center" vertical="center" shrinkToFit="1"/>
    </xf>
    <xf numFmtId="176" fontId="80" fillId="0" borderId="174" xfId="21" applyNumberFormat="1" applyBorder="1" applyAlignment="1">
      <alignment horizontal="center" vertical="center"/>
    </xf>
    <xf numFmtId="176" fontId="290" fillId="12" borderId="364" xfId="0" applyNumberFormat="1" applyFont="1" applyFill="1" applyBorder="1" applyAlignment="1">
      <alignment horizontal="center" vertical="center"/>
    </xf>
    <xf numFmtId="176" fontId="289" fillId="12" borderId="366" xfId="0" applyNumberFormat="1" applyFont="1" applyFill="1" applyBorder="1">
      <alignment vertical="center"/>
    </xf>
    <xf numFmtId="176" fontId="289" fillId="12" borderId="368" xfId="0" applyNumberFormat="1" applyFont="1" applyFill="1" applyBorder="1">
      <alignment vertical="center"/>
    </xf>
    <xf numFmtId="176" fontId="289" fillId="12" borderId="370" xfId="0" applyNumberFormat="1" applyFont="1" applyFill="1" applyBorder="1">
      <alignment vertical="center"/>
    </xf>
    <xf numFmtId="176" fontId="289" fillId="12" borderId="373" xfId="0" applyNumberFormat="1" applyFont="1" applyFill="1" applyBorder="1">
      <alignment vertical="center"/>
    </xf>
    <xf numFmtId="176" fontId="290" fillId="12" borderId="363" xfId="0" applyNumberFormat="1" applyFont="1" applyFill="1" applyBorder="1" applyAlignment="1">
      <alignment horizontal="center" vertical="center"/>
    </xf>
    <xf numFmtId="176" fontId="289" fillId="12" borderId="372" xfId="0" applyNumberFormat="1" applyFont="1" applyFill="1" applyBorder="1">
      <alignment vertical="center"/>
    </xf>
    <xf numFmtId="0" fontId="7" fillId="0" borderId="176" xfId="21" applyFont="1" applyFill="1" applyBorder="1" applyAlignment="1">
      <alignment horizontal="center" vertical="center"/>
    </xf>
    <xf numFmtId="176" fontId="80" fillId="0" borderId="139" xfId="21" applyNumberFormat="1" applyBorder="1" applyAlignment="1">
      <alignment vertical="center" shrinkToFit="1"/>
    </xf>
    <xf numFmtId="176" fontId="80" fillId="0" borderId="194" xfId="21" applyNumberFormat="1" applyBorder="1" applyAlignment="1">
      <alignment vertical="center" shrinkToFit="1"/>
    </xf>
    <xf numFmtId="176" fontId="80" fillId="0" borderId="180" xfId="21" applyNumberFormat="1" applyBorder="1" applyAlignment="1">
      <alignment vertical="center" shrinkToFit="1"/>
    </xf>
    <xf numFmtId="176" fontId="80" fillId="0" borderId="171" xfId="21" applyNumberFormat="1" applyBorder="1" applyAlignment="1">
      <alignment vertical="center" shrinkToFit="1"/>
    </xf>
    <xf numFmtId="0" fontId="80" fillId="0" borderId="0" xfId="21" applyAlignment="1">
      <alignment horizontal="right" vertical="center"/>
    </xf>
    <xf numFmtId="176" fontId="289" fillId="0" borderId="140" xfId="0" applyNumberFormat="1" applyFont="1" applyFill="1" applyBorder="1" applyAlignment="1">
      <alignment horizontal="center" vertical="center" shrinkToFit="1"/>
    </xf>
    <xf numFmtId="176" fontId="289" fillId="0" borderId="176" xfId="0" applyNumberFormat="1" applyFont="1" applyFill="1" applyBorder="1" applyAlignment="1">
      <alignment horizontal="center" vertical="center" shrinkToFit="1"/>
    </xf>
    <xf numFmtId="176" fontId="291" fillId="0" borderId="360" xfId="0" applyNumberFormat="1" applyFont="1" applyFill="1" applyBorder="1" applyAlignment="1">
      <alignment horizontal="center" vertical="center"/>
    </xf>
    <xf numFmtId="176" fontId="294" fillId="0" borderId="153" xfId="0" applyNumberFormat="1" applyFont="1" applyFill="1" applyBorder="1" applyAlignment="1">
      <alignment horizontal="center" vertical="center"/>
    </xf>
    <xf numFmtId="176" fontId="291" fillId="0" borderId="363" xfId="0" applyNumberFormat="1" applyFont="1" applyFill="1" applyBorder="1" applyAlignment="1">
      <alignment horizontal="center" shrinkToFit="1"/>
    </xf>
    <xf numFmtId="176" fontId="291" fillId="0" borderId="137" xfId="0" applyNumberFormat="1" applyFont="1" applyFill="1" applyBorder="1" applyAlignment="1">
      <alignment horizontal="center" vertical="center"/>
    </xf>
    <xf numFmtId="176" fontId="291" fillId="0" borderId="361" xfId="0" applyNumberFormat="1" applyFont="1" applyFill="1" applyBorder="1" applyAlignment="1">
      <alignment horizontal="center"/>
    </xf>
    <xf numFmtId="176" fontId="291" fillId="0" borderId="91" xfId="0" applyNumberFormat="1" applyFont="1" applyFill="1" applyBorder="1" applyAlignment="1">
      <alignment horizontal="center"/>
    </xf>
    <xf numFmtId="176" fontId="294" fillId="0" borderId="91" xfId="0" applyNumberFormat="1" applyFont="1" applyFill="1" applyBorder="1" applyAlignment="1">
      <alignment horizontal="center" vertical="center"/>
    </xf>
    <xf numFmtId="176" fontId="289" fillId="0" borderId="29" xfId="0" applyNumberFormat="1" applyFont="1" applyFill="1" applyBorder="1" applyAlignment="1">
      <alignment horizontal="center" vertical="center"/>
    </xf>
    <xf numFmtId="176" fontId="294" fillId="0" borderId="137" xfId="0" applyNumberFormat="1" applyFont="1" applyFill="1" applyBorder="1" applyAlignment="1">
      <alignment horizontal="center" vertical="center"/>
    </xf>
    <xf numFmtId="176" fontId="294" fillId="0" borderId="364" xfId="0" applyNumberFormat="1" applyFont="1" applyFill="1" applyBorder="1" applyAlignment="1">
      <alignment horizontal="center" shrinkToFit="1"/>
    </xf>
    <xf numFmtId="176" fontId="89" fillId="44" borderId="293" xfId="0" applyNumberFormat="1" applyFont="1" applyFill="1" applyBorder="1" applyAlignment="1">
      <alignment horizontal="right"/>
    </xf>
    <xf numFmtId="176" fontId="89" fillId="44" borderId="383" xfId="0" applyNumberFormat="1" applyFont="1" applyFill="1" applyBorder="1" applyAlignment="1">
      <alignment horizontal="right"/>
    </xf>
    <xf numFmtId="176" fontId="89" fillId="44" borderId="384" xfId="0" applyNumberFormat="1" applyFont="1" applyFill="1" applyBorder="1" applyAlignment="1">
      <alignment horizontal="right"/>
    </xf>
    <xf numFmtId="176" fontId="89" fillId="44" borderId="292" xfId="0" applyNumberFormat="1" applyFont="1" applyFill="1" applyBorder="1" applyAlignment="1">
      <alignment horizontal="right"/>
    </xf>
    <xf numFmtId="41" fontId="89" fillId="0" borderId="283" xfId="0" applyNumberFormat="1" applyFont="1" applyBorder="1" applyAlignment="1">
      <alignment horizontal="right"/>
    </xf>
    <xf numFmtId="176" fontId="89" fillId="43" borderId="282" xfId="0" applyNumberFormat="1" applyFont="1" applyFill="1" applyBorder="1" applyAlignment="1">
      <alignment horizontal="right"/>
    </xf>
    <xf numFmtId="176" fontId="89" fillId="43" borderId="262" xfId="0" applyNumberFormat="1" applyFont="1" applyFill="1" applyBorder="1" applyAlignment="1">
      <alignment horizontal="right"/>
    </xf>
    <xf numFmtId="176" fontId="89" fillId="43" borderId="261" xfId="0" applyNumberFormat="1" applyFont="1" applyFill="1" applyBorder="1" applyAlignment="1">
      <alignment horizontal="right"/>
    </xf>
    <xf numFmtId="176" fontId="89" fillId="43" borderId="265" xfId="0" applyNumberFormat="1" applyFont="1" applyFill="1" applyBorder="1" applyAlignment="1">
      <alignment horizontal="right"/>
    </xf>
    <xf numFmtId="176" fontId="89" fillId="43" borderId="281" xfId="0" applyNumberFormat="1" applyFont="1" applyFill="1" applyBorder="1" applyAlignment="1">
      <alignment horizontal="right"/>
    </xf>
    <xf numFmtId="41" fontId="89" fillId="0" borderId="260" xfId="0" applyNumberFormat="1" applyFont="1" applyBorder="1" applyAlignment="1">
      <alignment horizontal="right"/>
    </xf>
    <xf numFmtId="176" fontId="89" fillId="0" borderId="263" xfId="0" applyNumberFormat="1" applyFont="1" applyBorder="1" applyAlignment="1">
      <alignment horizontal="right"/>
    </xf>
    <xf numFmtId="176" fontId="89" fillId="0" borderId="107" xfId="0" applyNumberFormat="1" applyFont="1" applyBorder="1" applyAlignment="1">
      <alignment horizontal="right" vertical="center"/>
    </xf>
    <xf numFmtId="176" fontId="89" fillId="0" borderId="261" xfId="0" applyNumberFormat="1" applyFont="1" applyBorder="1" applyAlignment="1">
      <alignment horizontal="right"/>
    </xf>
    <xf numFmtId="176" fontId="89" fillId="41" borderId="280" xfId="0" applyNumberFormat="1" applyFont="1" applyFill="1" applyBorder="1" applyAlignment="1">
      <alignment horizontal="right"/>
    </xf>
    <xf numFmtId="176" fontId="89" fillId="41" borderId="279" xfId="0" applyNumberFormat="1" applyFont="1" applyFill="1" applyBorder="1" applyAlignment="1">
      <alignment horizontal="right"/>
    </xf>
    <xf numFmtId="176" fontId="89" fillId="41" borderId="278" xfId="0" applyNumberFormat="1" applyFont="1" applyFill="1" applyBorder="1" applyAlignment="1">
      <alignment horizontal="right"/>
    </xf>
    <xf numFmtId="176" fontId="89" fillId="41" borderId="257" xfId="0" applyNumberFormat="1" applyFont="1" applyFill="1" applyBorder="1" applyAlignment="1">
      <alignment horizontal="right"/>
    </xf>
    <xf numFmtId="41" fontId="89" fillId="41" borderId="256" xfId="0" applyNumberFormat="1" applyFont="1" applyFill="1" applyBorder="1" applyAlignment="1">
      <alignment horizontal="right"/>
    </xf>
    <xf numFmtId="176" fontId="89" fillId="0" borderId="277" xfId="0" applyNumberFormat="1" applyFont="1" applyBorder="1" applyAlignment="1">
      <alignment horizontal="right"/>
    </xf>
    <xf numFmtId="176" fontId="89" fillId="0" borderId="111" xfId="0" applyNumberFormat="1" applyFont="1" applyBorder="1" applyAlignment="1">
      <alignment horizontal="right"/>
    </xf>
    <xf numFmtId="176" fontId="89" fillId="0" borderId="112" xfId="0" applyNumberFormat="1" applyFont="1" applyBorder="1" applyAlignment="1">
      <alignment horizontal="right"/>
    </xf>
    <xf numFmtId="176" fontId="89" fillId="0" borderId="272" xfId="0" applyNumberFormat="1" applyFont="1" applyBorder="1" applyAlignment="1">
      <alignment horizontal="right"/>
    </xf>
    <xf numFmtId="41" fontId="89" fillId="0" borderId="58" xfId="0" applyNumberFormat="1" applyFont="1" applyBorder="1" applyAlignment="1">
      <alignment horizontal="right"/>
    </xf>
    <xf numFmtId="176" fontId="89" fillId="0" borderId="25" xfId="0" applyNumberFormat="1" applyFont="1" applyBorder="1" applyAlignment="1">
      <alignment horizontal="right"/>
    </xf>
    <xf numFmtId="176" fontId="89" fillId="0" borderId="9" xfId="0" applyNumberFormat="1" applyFont="1" applyBorder="1" applyAlignment="1">
      <alignment horizontal="right"/>
    </xf>
    <xf numFmtId="176" fontId="89" fillId="0" borderId="1" xfId="0" applyNumberFormat="1" applyFont="1" applyBorder="1" applyAlignment="1">
      <alignment horizontal="right"/>
    </xf>
    <xf numFmtId="41" fontId="89" fillId="0" borderId="254" xfId="0" applyNumberFormat="1" applyFont="1" applyBorder="1" applyAlignment="1">
      <alignment horizontal="right"/>
    </xf>
    <xf numFmtId="0" fontId="0" fillId="0" borderId="18" xfId="0" applyBorder="1">
      <alignment vertical="center"/>
    </xf>
    <xf numFmtId="176" fontId="89" fillId="0" borderId="252" xfId="0" applyNumberFormat="1" applyFont="1" applyBorder="1" applyAlignment="1">
      <alignment horizontal="right"/>
    </xf>
    <xf numFmtId="176" fontId="89" fillId="0" borderId="273" xfId="0" applyNumberFormat="1" applyFont="1" applyBorder="1" applyAlignment="1">
      <alignment horizontal="right"/>
    </xf>
    <xf numFmtId="176" fontId="89" fillId="0" borderId="116" xfId="0" applyNumberFormat="1" applyFont="1" applyBorder="1" applyAlignment="1">
      <alignment horizontal="right"/>
    </xf>
    <xf numFmtId="176" fontId="89" fillId="44" borderId="268" xfId="0" applyNumberFormat="1" applyFont="1" applyFill="1" applyBorder="1" applyAlignment="1">
      <alignment horizontal="right"/>
    </xf>
    <xf numFmtId="176" fontId="89" fillId="44" borderId="266" xfId="0" applyNumberFormat="1" applyFont="1" applyFill="1" applyBorder="1" applyAlignment="1">
      <alignment horizontal="right"/>
    </xf>
    <xf numFmtId="176" fontId="89" fillId="44" borderId="267" xfId="0" applyNumberFormat="1" applyFont="1" applyFill="1" applyBorder="1" applyAlignment="1">
      <alignment horizontal="right"/>
    </xf>
    <xf numFmtId="41" fontId="89" fillId="0" borderId="57" xfId="0" applyNumberFormat="1" applyFont="1" applyBorder="1" applyAlignment="1">
      <alignment horizontal="right"/>
    </xf>
    <xf numFmtId="176" fontId="89" fillId="0" borderId="262" xfId="0" applyNumberFormat="1" applyFont="1" applyBorder="1" applyAlignment="1">
      <alignment horizontal="right"/>
    </xf>
    <xf numFmtId="176" fontId="89" fillId="0" borderId="107" xfId="0" applyNumberFormat="1" applyFont="1" applyBorder="1" applyAlignment="1">
      <alignment horizontal="right"/>
    </xf>
    <xf numFmtId="176" fontId="89" fillId="0" borderId="108" xfId="0" applyNumberFormat="1" applyFont="1" applyBorder="1" applyAlignment="1">
      <alignment horizontal="right"/>
    </xf>
    <xf numFmtId="176" fontId="89" fillId="0" borderId="110" xfId="0" applyNumberFormat="1" applyFont="1" applyBorder="1" applyAlignment="1">
      <alignment horizontal="right"/>
    </xf>
    <xf numFmtId="176" fontId="89" fillId="0" borderId="251" xfId="0" applyNumberFormat="1" applyFont="1" applyBorder="1" applyAlignment="1">
      <alignment horizontal="right"/>
    </xf>
    <xf numFmtId="176" fontId="89" fillId="0" borderId="26" xfId="0" applyNumberFormat="1" applyFont="1" applyBorder="1" applyAlignment="1">
      <alignment horizontal="right"/>
    </xf>
    <xf numFmtId="176" fontId="89" fillId="0" borderId="11" xfId="0" applyNumberFormat="1" applyFont="1" applyBorder="1" applyAlignment="1">
      <alignment horizontal="right"/>
    </xf>
    <xf numFmtId="41" fontId="89" fillId="0" borderId="248" xfId="0" applyNumberFormat="1" applyFont="1" applyBorder="1" applyAlignment="1">
      <alignment horizontal="right"/>
    </xf>
    <xf numFmtId="41" fontId="89" fillId="0" borderId="245" xfId="0" applyNumberFormat="1" applyFont="1" applyBorder="1" applyAlignment="1">
      <alignment horizontal="right"/>
    </xf>
    <xf numFmtId="41" fontId="89" fillId="0" borderId="59" xfId="0" applyNumberFormat="1" applyFont="1" applyBorder="1" applyAlignment="1">
      <alignment horizontal="right"/>
    </xf>
    <xf numFmtId="176" fontId="89" fillId="44" borderId="291" xfId="0" applyNumberFormat="1" applyFont="1" applyFill="1" applyBorder="1" applyAlignment="1">
      <alignment horizontal="right"/>
    </xf>
    <xf numFmtId="176" fontId="89" fillId="43" borderId="290" xfId="0" applyNumberFormat="1" applyFont="1" applyFill="1" applyBorder="1" applyAlignment="1">
      <alignment horizontal="right"/>
    </xf>
    <xf numFmtId="176" fontId="89" fillId="41" borderId="289" xfId="0" applyNumberFormat="1" applyFont="1" applyFill="1" applyBorder="1" applyAlignment="1">
      <alignment horizontal="right"/>
    </xf>
    <xf numFmtId="176" fontId="89" fillId="41" borderId="259" xfId="0" applyNumberFormat="1" applyFont="1" applyFill="1" applyBorder="1" applyAlignment="1">
      <alignment horizontal="right"/>
    </xf>
    <xf numFmtId="176" fontId="89" fillId="0" borderId="288" xfId="0" applyNumberFormat="1" applyFont="1" applyBorder="1" applyAlignment="1">
      <alignment horizontal="right"/>
    </xf>
    <xf numFmtId="176" fontId="89" fillId="0" borderId="257" xfId="0" applyNumberFormat="1" applyFont="1" applyBorder="1" applyAlignment="1">
      <alignment horizontal="right"/>
    </xf>
    <xf numFmtId="41" fontId="89" fillId="0" borderId="286" xfId="0" applyNumberFormat="1" applyFont="1" applyBorder="1" applyAlignment="1">
      <alignment horizontal="right"/>
    </xf>
    <xf numFmtId="41" fontId="89" fillId="0" borderId="285" xfId="0" applyNumberFormat="1" applyFont="1" applyBorder="1" applyAlignment="1">
      <alignment horizontal="right"/>
    </xf>
    <xf numFmtId="176" fontId="0" fillId="0" borderId="0" xfId="0" applyNumberFormat="1" applyAlignment="1">
      <alignment horizontal="right"/>
    </xf>
    <xf numFmtId="41" fontId="0" fillId="0" borderId="0" xfId="0" applyNumberFormat="1" applyAlignment="1">
      <alignment horizontal="right"/>
    </xf>
    <xf numFmtId="41" fontId="89" fillId="0" borderId="240" xfId="0" applyNumberFormat="1" applyFont="1" applyBorder="1" applyAlignment="1">
      <alignment horizontal="right"/>
    </xf>
    <xf numFmtId="176" fontId="89" fillId="0" borderId="0" xfId="0" applyNumberFormat="1" applyFont="1" applyBorder="1" applyAlignment="1">
      <alignment horizontal="right"/>
    </xf>
    <xf numFmtId="41" fontId="89" fillId="0" borderId="0" xfId="0" applyNumberFormat="1" applyFont="1" applyBorder="1" applyAlignment="1">
      <alignment horizontal="right"/>
    </xf>
    <xf numFmtId="5" fontId="0" fillId="0" borderId="0" xfId="0" applyNumberFormat="1" applyAlignment="1">
      <alignment shrinkToFit="1"/>
    </xf>
    <xf numFmtId="42" fontId="0" fillId="0" borderId="0" xfId="0" applyNumberFormat="1" applyAlignment="1">
      <alignment shrinkToFit="1"/>
    </xf>
    <xf numFmtId="0" fontId="0" fillId="0" borderId="7" xfId="0" applyBorder="1">
      <alignment vertical="center"/>
    </xf>
    <xf numFmtId="176" fontId="89" fillId="0" borderId="275" xfId="0" applyNumberFormat="1" applyFont="1" applyBorder="1" applyAlignment="1">
      <alignment horizontal="right"/>
    </xf>
    <xf numFmtId="176" fontId="89" fillId="0" borderId="385" xfId="0" applyNumberFormat="1" applyFont="1" applyBorder="1" applyAlignment="1">
      <alignment horizontal="right"/>
    </xf>
    <xf numFmtId="176" fontId="89" fillId="0" borderId="303" xfId="0" applyNumberFormat="1" applyFont="1" applyBorder="1" applyAlignment="1">
      <alignment horizontal="right"/>
    </xf>
    <xf numFmtId="176" fontId="89" fillId="0" borderId="5" xfId="0" applyNumberFormat="1" applyFont="1" applyBorder="1" applyAlignment="1">
      <alignment horizontal="right"/>
    </xf>
    <xf numFmtId="176" fontId="89" fillId="0" borderId="95" xfId="0" applyNumberFormat="1" applyFont="1" applyBorder="1" applyAlignment="1">
      <alignment horizontal="right"/>
    </xf>
    <xf numFmtId="176" fontId="89" fillId="0" borderId="386" xfId="0" applyNumberFormat="1" applyFont="1" applyBorder="1" applyAlignment="1">
      <alignment horizontal="right"/>
    </xf>
    <xf numFmtId="176" fontId="89" fillId="0" borderId="387" xfId="0" applyNumberFormat="1" applyFont="1" applyBorder="1" applyAlignment="1">
      <alignment horizontal="right"/>
    </xf>
    <xf numFmtId="0" fontId="89" fillId="0" borderId="119" xfId="21" applyFont="1" applyBorder="1" applyAlignment="1">
      <alignment vertical="center"/>
    </xf>
    <xf numFmtId="0" fontId="80" fillId="0" borderId="315" xfId="21" applyBorder="1" applyAlignment="1"/>
    <xf numFmtId="0" fontId="80" fillId="0" borderId="136" xfId="21" applyBorder="1" applyAlignment="1"/>
    <xf numFmtId="0" fontId="295" fillId="0" borderId="144" xfId="21" applyFont="1" applyBorder="1" applyAlignment="1">
      <alignment horizontal="right" vertical="center"/>
    </xf>
    <xf numFmtId="0" fontId="296" fillId="0" borderId="0" xfId="21" applyFont="1" applyBorder="1" applyAlignment="1">
      <alignment horizontal="right" vertical="center"/>
    </xf>
    <xf numFmtId="0" fontId="297" fillId="60" borderId="397" xfId="21" applyFont="1" applyFill="1" applyBorder="1" applyAlignment="1">
      <alignment horizontal="center" vertical="center"/>
    </xf>
    <xf numFmtId="0" fontId="127" fillId="0" borderId="0" xfId="0" applyFont="1">
      <alignment vertical="center"/>
    </xf>
    <xf numFmtId="0" fontId="127" fillId="0" borderId="0" xfId="21" applyFont="1">
      <alignment vertical="center"/>
    </xf>
    <xf numFmtId="0" fontId="127" fillId="0" borderId="0" xfId="21" applyFont="1" applyBorder="1" applyAlignment="1">
      <alignment vertical="center" wrapText="1"/>
    </xf>
    <xf numFmtId="0" fontId="303" fillId="0" borderId="6" xfId="0" applyFont="1" applyFill="1" applyBorder="1" applyAlignment="1">
      <alignment horizontal="left" vertical="center" wrapText="1"/>
    </xf>
    <xf numFmtId="0" fontId="13" fillId="0" borderId="0" xfId="21" applyFont="1">
      <alignment vertical="center"/>
    </xf>
    <xf numFmtId="0" fontId="301" fillId="0" borderId="0" xfId="0" applyFont="1" applyAlignment="1">
      <alignment horizontal="right" vertical="center"/>
    </xf>
    <xf numFmtId="0" fontId="49" fillId="0" borderId="0" xfId="0" applyFont="1" applyAlignment="1">
      <alignment horizontal="center"/>
    </xf>
    <xf numFmtId="49" fontId="5" fillId="0" borderId="0" xfId="0" applyNumberFormat="1" applyFont="1" applyAlignment="1" applyProtection="1">
      <alignment horizontal="left" wrapText="1"/>
    </xf>
    <xf numFmtId="0" fontId="49" fillId="0" borderId="0" xfId="0" applyFont="1" applyAlignment="1"/>
    <xf numFmtId="0" fontId="13" fillId="0" borderId="8" xfId="0" applyFont="1" applyBorder="1">
      <alignment vertical="center"/>
    </xf>
    <xf numFmtId="0" fontId="121" fillId="0" borderId="0" xfId="1" applyFont="1">
      <alignment vertical="center"/>
    </xf>
    <xf numFmtId="0" fontId="117" fillId="0" borderId="0" xfId="1" applyFont="1" applyBorder="1" applyAlignment="1">
      <alignment vertical="center"/>
    </xf>
    <xf numFmtId="0" fontId="80" fillId="0" borderId="404" xfId="21" applyBorder="1">
      <alignment vertical="center"/>
    </xf>
    <xf numFmtId="41" fontId="0" fillId="0" borderId="7" xfId="0" applyNumberFormat="1" applyBorder="1" applyAlignment="1">
      <alignment horizontal="left" vertical="center"/>
    </xf>
    <xf numFmtId="0" fontId="0" fillId="0" borderId="7" xfId="0" applyBorder="1" applyAlignment="1">
      <alignment horizontal="left" vertical="center"/>
    </xf>
    <xf numFmtId="41" fontId="0" fillId="0" borderId="0" xfId="0" applyNumberFormat="1" applyAlignment="1">
      <alignment horizontal="left" vertical="center"/>
    </xf>
    <xf numFmtId="5" fontId="0" fillId="0" borderId="0" xfId="0" applyNumberFormat="1" applyAlignment="1">
      <alignment horizontal="left" vertical="center"/>
    </xf>
    <xf numFmtId="0" fontId="304" fillId="0" borderId="0" xfId="0" applyFont="1" applyBorder="1" applyAlignment="1">
      <alignment horizontal="left" vertical="center"/>
    </xf>
    <xf numFmtId="0" fontId="213" fillId="0" borderId="0" xfId="0" applyFont="1" applyBorder="1" applyAlignment="1">
      <alignment vertical="top" wrapText="1"/>
    </xf>
    <xf numFmtId="0" fontId="151" fillId="0" borderId="0" xfId="0" applyFont="1" applyFill="1" applyBorder="1" applyAlignment="1">
      <alignment vertical="center" wrapText="1"/>
    </xf>
    <xf numFmtId="0" fontId="0" fillId="37" borderId="0" xfId="0" applyFill="1" applyBorder="1" applyAlignment="1">
      <alignment horizontal="left" vertical="center"/>
    </xf>
    <xf numFmtId="0" fontId="254" fillId="59" borderId="393" xfId="0" applyFont="1" applyFill="1" applyBorder="1" applyAlignment="1">
      <alignment horizontal="right" vertical="center"/>
    </xf>
    <xf numFmtId="0" fontId="311" fillId="0" borderId="0" xfId="0" applyFont="1" applyFill="1" applyBorder="1" applyAlignment="1">
      <alignment vertical="center" wrapText="1"/>
    </xf>
    <xf numFmtId="0" fontId="312" fillId="0" borderId="0" xfId="0" applyFont="1" applyAlignment="1">
      <alignment vertical="center" wrapText="1"/>
    </xf>
    <xf numFmtId="0" fontId="312" fillId="0" borderId="0" xfId="0" applyFont="1">
      <alignment vertical="center"/>
    </xf>
    <xf numFmtId="0" fontId="31" fillId="0" borderId="0" xfId="0" applyFont="1" applyFill="1" applyBorder="1" applyAlignment="1">
      <alignment horizontal="left" vertical="center" wrapText="1"/>
    </xf>
    <xf numFmtId="176" fontId="56" fillId="0" borderId="0" xfId="0" applyNumberFormat="1" applyFont="1" applyBorder="1" applyAlignment="1">
      <alignment horizontal="left" vertical="top" wrapText="1"/>
    </xf>
    <xf numFmtId="0" fontId="106" fillId="0" borderId="0" xfId="21" applyFont="1" applyBorder="1" applyAlignment="1">
      <alignment horizontal="left" vertical="center" shrinkToFit="1"/>
    </xf>
    <xf numFmtId="0" fontId="91" fillId="0" borderId="0" xfId="21" applyFont="1" applyBorder="1" applyAlignment="1">
      <alignment horizontal="center" vertical="center"/>
    </xf>
    <xf numFmtId="0" fontId="165" fillId="0" borderId="0" xfId="0" applyFont="1" applyFill="1">
      <alignment vertical="center"/>
    </xf>
    <xf numFmtId="49" fontId="3" fillId="0" borderId="0" xfId="0" applyNumberFormat="1" applyFont="1" applyAlignment="1" applyProtection="1">
      <alignment horizontal="right" vertical="center" wrapText="1"/>
    </xf>
    <xf numFmtId="0" fontId="165" fillId="8" borderId="0" xfId="0" applyFont="1" applyFill="1" applyAlignment="1">
      <alignment vertical="center"/>
    </xf>
    <xf numFmtId="176" fontId="89" fillId="0" borderId="415" xfId="0" applyNumberFormat="1" applyFont="1" applyBorder="1" applyAlignment="1">
      <alignment horizontal="right"/>
    </xf>
    <xf numFmtId="0" fontId="320" fillId="8" borderId="236" xfId="0" applyFont="1" applyFill="1" applyBorder="1" applyAlignment="1" applyProtection="1">
      <alignment vertical="center"/>
    </xf>
    <xf numFmtId="0" fontId="320" fillId="8" borderId="147" xfId="0" applyFont="1" applyFill="1" applyBorder="1" applyAlignment="1" applyProtection="1">
      <alignment vertical="center"/>
    </xf>
    <xf numFmtId="0" fontId="320" fillId="8" borderId="399" xfId="0" applyFont="1" applyFill="1" applyBorder="1" applyAlignment="1" applyProtection="1">
      <alignment vertical="center"/>
    </xf>
    <xf numFmtId="3" fontId="320" fillId="8" borderId="235" xfId="0" applyNumberFormat="1" applyFont="1" applyFill="1" applyBorder="1" applyAlignment="1" applyProtection="1">
      <alignment vertical="center"/>
    </xf>
    <xf numFmtId="0" fontId="320" fillId="8" borderId="148" xfId="0" applyFont="1" applyFill="1" applyBorder="1" applyAlignment="1" applyProtection="1">
      <alignment vertical="center"/>
    </xf>
    <xf numFmtId="3" fontId="321" fillId="8" borderId="416" xfId="0" applyNumberFormat="1" applyFont="1" applyFill="1" applyBorder="1" applyAlignment="1" applyProtection="1">
      <alignment vertical="center"/>
    </xf>
    <xf numFmtId="196" fontId="322" fillId="8" borderId="407" xfId="0" applyNumberFormat="1" applyFont="1" applyFill="1" applyBorder="1" applyAlignment="1" applyProtection="1">
      <alignment horizontal="center" vertical="center"/>
    </xf>
    <xf numFmtId="196" fontId="322" fillId="8" borderId="409" xfId="0" applyNumberFormat="1" applyFont="1" applyFill="1" applyBorder="1" applyAlignment="1" applyProtection="1">
      <alignment horizontal="center" vertical="center"/>
    </xf>
    <xf numFmtId="0" fontId="312" fillId="0" borderId="16" xfId="0" applyFont="1" applyBorder="1">
      <alignment vertical="center"/>
    </xf>
    <xf numFmtId="0" fontId="312" fillId="0" borderId="0" xfId="0" applyFont="1" applyAlignment="1">
      <alignment horizontal="left" vertical="center"/>
    </xf>
    <xf numFmtId="0" fontId="312" fillId="0" borderId="0" xfId="0" applyFont="1" applyBorder="1">
      <alignment vertical="center"/>
    </xf>
    <xf numFmtId="0" fontId="325" fillId="0" borderId="0" xfId="1" applyFont="1" applyBorder="1" applyAlignment="1">
      <alignment horizontal="left"/>
    </xf>
    <xf numFmtId="0" fontId="325" fillId="0" borderId="0" xfId="1" applyFont="1" applyFill="1" applyBorder="1" applyAlignment="1">
      <alignment horizontal="left"/>
    </xf>
    <xf numFmtId="0" fontId="325" fillId="0" borderId="0" xfId="1" applyFont="1" applyAlignment="1"/>
    <xf numFmtId="0" fontId="325" fillId="0" borderId="0" xfId="1" applyFont="1">
      <alignment vertical="center"/>
    </xf>
    <xf numFmtId="0" fontId="326" fillId="0" borderId="0" xfId="1" applyFont="1">
      <alignment vertical="center"/>
    </xf>
    <xf numFmtId="0" fontId="231" fillId="0" borderId="0" xfId="0" applyFont="1" applyBorder="1" applyAlignment="1">
      <alignment vertical="center" wrapText="1"/>
    </xf>
    <xf numFmtId="0" fontId="311" fillId="0" borderId="0" xfId="0" applyFont="1" applyBorder="1" applyAlignment="1">
      <alignment vertical="center" wrapText="1"/>
    </xf>
    <xf numFmtId="0" fontId="327" fillId="0" borderId="0" xfId="0" applyFont="1" applyBorder="1" applyAlignment="1">
      <alignment vertical="center" wrapText="1"/>
    </xf>
    <xf numFmtId="0" fontId="311" fillId="0" borderId="0" xfId="0" applyFont="1" applyFill="1" applyBorder="1" applyAlignment="1">
      <alignment horizontal="left" vertical="center"/>
    </xf>
    <xf numFmtId="0" fontId="328" fillId="0" borderId="0" xfId="0" applyFont="1" applyFill="1" applyBorder="1" applyAlignment="1">
      <alignment horizontal="center" vertical="center"/>
    </xf>
    <xf numFmtId="0" fontId="312" fillId="0" borderId="0" xfId="0" applyFont="1" applyFill="1">
      <alignment vertical="center"/>
    </xf>
    <xf numFmtId="0" fontId="311" fillId="0" borderId="0" xfId="0" applyFont="1" applyFill="1" applyBorder="1" applyAlignment="1">
      <alignment horizontal="center" vertical="center"/>
    </xf>
    <xf numFmtId="0" fontId="329" fillId="0" borderId="401" xfId="0" applyFont="1" applyBorder="1" applyAlignment="1">
      <alignment horizontal="center" vertical="center"/>
    </xf>
    <xf numFmtId="189" fontId="323" fillId="8" borderId="2" xfId="0" applyNumberFormat="1" applyFont="1" applyFill="1" applyBorder="1" applyAlignment="1" applyProtection="1">
      <alignment horizontal="right" vertical="center" shrinkToFit="1"/>
    </xf>
    <xf numFmtId="189" fontId="323" fillId="8" borderId="14" xfId="0" applyNumberFormat="1" applyFont="1" applyFill="1" applyBorder="1" applyAlignment="1" applyProtection="1">
      <alignment horizontal="right" vertical="center" shrinkToFit="1"/>
    </xf>
    <xf numFmtId="189" fontId="323" fillId="8" borderId="12" xfId="0" applyNumberFormat="1" applyFont="1" applyFill="1" applyBorder="1" applyAlignment="1" applyProtection="1">
      <alignment horizontal="right" vertical="center" shrinkToFit="1"/>
    </xf>
    <xf numFmtId="0" fontId="320" fillId="8" borderId="425" xfId="0" applyFont="1" applyFill="1" applyBorder="1" applyAlignment="1" applyProtection="1">
      <alignment vertical="center"/>
    </xf>
    <xf numFmtId="0" fontId="320" fillId="8" borderId="419" xfId="0" applyFont="1" applyFill="1" applyBorder="1" applyAlignment="1" applyProtection="1">
      <alignment vertical="center"/>
    </xf>
    <xf numFmtId="0" fontId="320" fillId="8" borderId="426" xfId="0" applyFont="1" applyFill="1" applyBorder="1" applyAlignment="1" applyProtection="1">
      <alignment vertical="center"/>
    </xf>
    <xf numFmtId="3" fontId="321" fillId="8" borderId="427" xfId="0" applyNumberFormat="1" applyFont="1" applyFill="1" applyBorder="1" applyAlignment="1" applyProtection="1">
      <alignment vertical="center"/>
    </xf>
    <xf numFmtId="196" fontId="322" fillId="8" borderId="420" xfId="0" applyNumberFormat="1" applyFont="1" applyFill="1" applyBorder="1" applyAlignment="1" applyProtection="1">
      <alignment horizontal="center" vertical="center"/>
    </xf>
    <xf numFmtId="3" fontId="320" fillId="8" borderId="419" xfId="0" applyNumberFormat="1" applyFont="1" applyFill="1" applyBorder="1" applyAlignment="1" applyProtection="1">
      <alignment vertical="center"/>
    </xf>
    <xf numFmtId="196" fontId="322" fillId="8" borderId="428" xfId="0" applyNumberFormat="1" applyFont="1" applyFill="1" applyBorder="1" applyAlignment="1" applyProtection="1">
      <alignment horizontal="center" vertical="center"/>
    </xf>
    <xf numFmtId="0" fontId="320" fillId="8" borderId="429" xfId="0" applyFont="1" applyFill="1" applyBorder="1" applyAlignment="1" applyProtection="1">
      <alignment vertical="center"/>
    </xf>
    <xf numFmtId="0" fontId="137" fillId="0" borderId="403" xfId="0" applyFont="1" applyBorder="1" applyAlignment="1">
      <alignment horizontal="center" vertical="center"/>
    </xf>
    <xf numFmtId="0" fontId="320" fillId="8" borderId="430" xfId="0" applyFont="1" applyFill="1" applyBorder="1" applyAlignment="1" applyProtection="1">
      <alignment vertical="center"/>
    </xf>
    <xf numFmtId="0" fontId="320" fillId="8" borderId="431" xfId="0" applyFont="1" applyFill="1" applyBorder="1" applyAlignment="1" applyProtection="1">
      <alignment horizontal="right" vertical="center"/>
    </xf>
    <xf numFmtId="0" fontId="321" fillId="64" borderId="430" xfId="1" applyFont="1" applyFill="1" applyBorder="1" applyAlignment="1" applyProtection="1">
      <alignment vertical="center" wrapText="1"/>
    </xf>
    <xf numFmtId="0" fontId="321" fillId="64" borderId="432" xfId="1" applyFont="1" applyFill="1" applyBorder="1" applyAlignment="1" applyProtection="1">
      <alignment vertical="center"/>
    </xf>
    <xf numFmtId="0" fontId="321" fillId="64" borderId="430" xfId="1" applyFont="1" applyFill="1" applyBorder="1" applyAlignment="1" applyProtection="1">
      <alignment horizontal="right" vertical="center" wrapText="1"/>
    </xf>
    <xf numFmtId="0" fontId="321" fillId="8" borderId="432" xfId="1" applyFont="1" applyFill="1" applyBorder="1" applyAlignment="1" applyProtection="1">
      <alignment vertical="center" wrapText="1"/>
    </xf>
    <xf numFmtId="0" fontId="321" fillId="8" borderId="432" xfId="1" applyFont="1" applyFill="1" applyBorder="1" applyAlignment="1" applyProtection="1">
      <alignment vertical="center"/>
    </xf>
    <xf numFmtId="0" fontId="321" fillId="8" borderId="432" xfId="1" applyFont="1" applyFill="1" applyBorder="1" applyAlignment="1" applyProtection="1">
      <alignment horizontal="right" vertical="center" wrapText="1"/>
    </xf>
    <xf numFmtId="0" fontId="321" fillId="64" borderId="432" xfId="1" applyFont="1" applyFill="1" applyBorder="1" applyAlignment="1" applyProtection="1">
      <alignment vertical="center" wrapText="1"/>
    </xf>
    <xf numFmtId="0" fontId="321" fillId="64" borderId="433" xfId="1" applyFont="1" applyFill="1" applyBorder="1" applyAlignment="1" applyProtection="1">
      <alignment vertical="center" wrapText="1"/>
    </xf>
    <xf numFmtId="0" fontId="330" fillId="0" borderId="434" xfId="0" applyFont="1" applyBorder="1" applyAlignment="1">
      <alignment horizontal="center" vertical="center"/>
    </xf>
    <xf numFmtId="0" fontId="2" fillId="0" borderId="406" xfId="0" applyFont="1" applyBorder="1">
      <alignment vertical="center"/>
    </xf>
    <xf numFmtId="0" fontId="136" fillId="0" borderId="143" xfId="0" applyFont="1" applyBorder="1" applyAlignment="1">
      <alignment horizontal="center" vertical="center" shrinkToFit="1"/>
    </xf>
    <xf numFmtId="0" fontId="136" fillId="0" borderId="142" xfId="0" applyFont="1" applyBorder="1" applyAlignment="1">
      <alignment horizontal="center" vertical="center" shrinkToFit="1"/>
    </xf>
    <xf numFmtId="0" fontId="136" fillId="0" borderId="398" xfId="0" applyFont="1" applyBorder="1" applyAlignment="1">
      <alignment horizontal="center" vertical="center" shrinkToFit="1"/>
    </xf>
    <xf numFmtId="0" fontId="136" fillId="0" borderId="417" xfId="0" applyFont="1" applyBorder="1" applyAlignment="1">
      <alignment horizontal="center" vertical="center" shrinkToFit="1"/>
    </xf>
    <xf numFmtId="0" fontId="136" fillId="0" borderId="407" xfId="0" applyFont="1" applyBorder="1" applyAlignment="1">
      <alignment horizontal="center" shrinkToFit="1"/>
    </xf>
    <xf numFmtId="0" fontId="136" fillId="0" borderId="408" xfId="0" applyFont="1" applyBorder="1" applyAlignment="1">
      <alignment horizontal="center" shrinkToFit="1"/>
    </xf>
    <xf numFmtId="0" fontId="136" fillId="0" borderId="405" xfId="0" applyFont="1" applyBorder="1" applyAlignment="1">
      <alignment horizontal="center" vertical="center" shrinkToFit="1"/>
    </xf>
    <xf numFmtId="0" fontId="136" fillId="17" borderId="143" xfId="0" applyFont="1" applyFill="1" applyBorder="1" applyAlignment="1" applyProtection="1">
      <alignment horizontal="center" vertical="center" shrinkToFit="1"/>
    </xf>
    <xf numFmtId="0" fontId="136" fillId="17" borderId="141" xfId="0" applyFont="1" applyFill="1" applyBorder="1" applyAlignment="1" applyProtection="1">
      <alignment horizontal="center" vertical="center" shrinkToFit="1"/>
    </xf>
    <xf numFmtId="0" fontId="136" fillId="0" borderId="141" xfId="0" applyFont="1" applyFill="1" applyBorder="1" applyAlignment="1" applyProtection="1">
      <alignment horizontal="center" vertical="center" shrinkToFit="1"/>
    </xf>
    <xf numFmtId="0" fontId="136" fillId="17" borderId="405" xfId="0" applyFont="1" applyFill="1" applyBorder="1" applyAlignment="1" applyProtection="1">
      <alignment horizontal="center" vertical="center" shrinkToFit="1"/>
    </xf>
    <xf numFmtId="0" fontId="14" fillId="60" borderId="395" xfId="0" applyFont="1" applyFill="1" applyBorder="1" applyAlignment="1">
      <alignment vertical="center" wrapText="1"/>
    </xf>
    <xf numFmtId="0" fontId="14" fillId="60" borderId="396" xfId="0" applyFont="1" applyFill="1" applyBorder="1" applyAlignment="1">
      <alignment vertical="center" wrapText="1"/>
    </xf>
    <xf numFmtId="0" fontId="14" fillId="57" borderId="0" xfId="0" applyFont="1" applyFill="1" applyBorder="1" applyAlignment="1">
      <alignment vertical="center" wrapText="1"/>
    </xf>
    <xf numFmtId="0" fontId="14" fillId="57" borderId="391" xfId="0" applyFont="1" applyFill="1" applyBorder="1" applyAlignment="1">
      <alignment vertical="center" wrapText="1"/>
    </xf>
    <xf numFmtId="197" fontId="89" fillId="0" borderId="264" xfId="21" applyNumberFormat="1" applyFont="1" applyBorder="1" applyAlignment="1">
      <alignment horizontal="center" vertical="top"/>
    </xf>
    <xf numFmtId="197" fontId="89" fillId="0" borderId="249" xfId="21" applyNumberFormat="1" applyFont="1" applyBorder="1" applyAlignment="1">
      <alignment horizontal="center" vertical="top"/>
    </xf>
    <xf numFmtId="0" fontId="333" fillId="0" borderId="0" xfId="0" applyFont="1" applyAlignment="1">
      <alignment vertical="center"/>
    </xf>
    <xf numFmtId="0" fontId="80" fillId="0" borderId="436" xfId="21" applyBorder="1">
      <alignment vertical="center"/>
    </xf>
    <xf numFmtId="0" fontId="253" fillId="0" borderId="406" xfId="0" applyFont="1" applyBorder="1" applyAlignment="1">
      <alignment horizontal="center" vertical="top" shrinkToFit="1"/>
    </xf>
    <xf numFmtId="0" fontId="300" fillId="0" borderId="0" xfId="1" applyFont="1" applyBorder="1" applyAlignment="1">
      <alignment vertical="center"/>
    </xf>
    <xf numFmtId="1" fontId="339" fillId="0" borderId="4" xfId="0" applyNumberFormat="1" applyFont="1" applyBorder="1" applyAlignment="1">
      <alignment horizontal="right" vertical="top"/>
    </xf>
    <xf numFmtId="0" fontId="305" fillId="0" borderId="4" xfId="0" applyFont="1" applyFill="1" applyBorder="1" applyAlignment="1">
      <alignment vertical="top" wrapText="1"/>
    </xf>
    <xf numFmtId="0" fontId="103" fillId="0" borderId="0" xfId="21" applyFont="1">
      <alignment vertical="center"/>
    </xf>
    <xf numFmtId="0" fontId="103" fillId="0" borderId="0" xfId="21" applyFont="1" applyBorder="1">
      <alignment vertical="center"/>
    </xf>
    <xf numFmtId="0" fontId="103" fillId="0" borderId="0" xfId="0" applyFont="1" applyAlignment="1">
      <alignment vertical="center" shrinkToFit="1"/>
    </xf>
    <xf numFmtId="0" fontId="103" fillId="0" borderId="0" xfId="0" applyFont="1" applyBorder="1" applyAlignment="1">
      <alignment vertical="center" shrinkToFit="1"/>
    </xf>
    <xf numFmtId="41" fontId="103" fillId="0" borderId="0" xfId="0" applyNumberFormat="1" applyFont="1" applyBorder="1" applyAlignment="1">
      <alignment horizontal="left" vertical="center" shrinkToFit="1"/>
    </xf>
    <xf numFmtId="0" fontId="103" fillId="0" borderId="0" xfId="0" applyFont="1" applyBorder="1" applyAlignment="1">
      <alignment horizontal="left" vertical="center" shrinkToFit="1"/>
    </xf>
    <xf numFmtId="0" fontId="103" fillId="0" borderId="0" xfId="0" applyFont="1" applyAlignment="1">
      <alignment horizontal="left" vertical="center" shrinkToFit="1"/>
    </xf>
    <xf numFmtId="41" fontId="103" fillId="0" borderId="0" xfId="0" applyNumberFormat="1" applyFont="1" applyAlignment="1">
      <alignment horizontal="left" vertical="center" shrinkToFit="1"/>
    </xf>
    <xf numFmtId="5" fontId="103" fillId="0" borderId="0" xfId="0" applyNumberFormat="1" applyFont="1" applyAlignment="1">
      <alignment horizontal="right" vertical="center" shrinkToFit="1"/>
    </xf>
    <xf numFmtId="42" fontId="337" fillId="0" borderId="168" xfId="0" applyNumberFormat="1" applyFont="1" applyFill="1" applyBorder="1" applyAlignment="1">
      <alignment vertical="center" shrinkToFit="1"/>
    </xf>
    <xf numFmtId="42" fontId="337" fillId="17" borderId="168" xfId="0" applyNumberFormat="1" applyFont="1" applyFill="1" applyBorder="1" applyAlignment="1">
      <alignment vertical="center" shrinkToFit="1"/>
    </xf>
    <xf numFmtId="42" fontId="337" fillId="0" borderId="13" xfId="0" applyNumberFormat="1" applyFont="1" applyFill="1" applyBorder="1" applyAlignment="1" applyProtection="1">
      <alignment vertical="center" shrinkToFit="1"/>
    </xf>
    <xf numFmtId="3" fontId="338" fillId="0" borderId="0" xfId="0" applyNumberFormat="1" applyFont="1" applyBorder="1" applyAlignment="1">
      <alignment vertical="center" shrinkToFit="1"/>
    </xf>
    <xf numFmtId="3" fontId="338" fillId="17" borderId="0" xfId="0" applyNumberFormat="1" applyFont="1" applyFill="1" applyBorder="1" applyAlignment="1">
      <alignment vertical="center" shrinkToFit="1"/>
    </xf>
    <xf numFmtId="3" fontId="338" fillId="0" borderId="0" xfId="0" applyNumberFormat="1" applyFont="1" applyFill="1" applyBorder="1" applyAlignment="1">
      <alignment vertical="center" shrinkToFit="1"/>
    </xf>
    <xf numFmtId="0" fontId="337" fillId="0" borderId="13" xfId="0" applyFont="1" applyFill="1" applyBorder="1" applyAlignment="1">
      <alignment vertical="center" shrinkToFit="1"/>
    </xf>
    <xf numFmtId="0" fontId="337" fillId="0" borderId="1" xfId="0" applyFont="1" applyFill="1" applyBorder="1" applyAlignment="1">
      <alignment vertical="center" shrinkToFit="1"/>
    </xf>
    <xf numFmtId="0" fontId="337" fillId="17" borderId="13" xfId="0" applyFont="1" applyFill="1" applyBorder="1" applyAlignment="1">
      <alignment vertical="center" shrinkToFit="1"/>
    </xf>
    <xf numFmtId="0" fontId="337" fillId="0" borderId="140" xfId="0" applyNumberFormat="1" applyFont="1" applyBorder="1" applyAlignment="1">
      <alignment vertical="center" shrinkToFit="1"/>
    </xf>
    <xf numFmtId="0" fontId="299" fillId="0" borderId="14" xfId="0" applyFont="1" applyBorder="1" applyAlignment="1">
      <alignment horizontal="center" wrapText="1"/>
    </xf>
    <xf numFmtId="0" fontId="299" fillId="0" borderId="9" xfId="0" applyFont="1" applyBorder="1" applyAlignment="1">
      <alignment horizontal="center" wrapText="1"/>
    </xf>
    <xf numFmtId="0" fontId="299" fillId="17" borderId="14" xfId="0" applyFont="1" applyFill="1" applyBorder="1" applyAlignment="1">
      <alignment horizontal="center" wrapText="1"/>
    </xf>
    <xf numFmtId="0" fontId="299" fillId="17" borderId="9" xfId="0" applyFont="1" applyFill="1" applyBorder="1" applyAlignment="1">
      <alignment horizontal="center" wrapText="1"/>
    </xf>
    <xf numFmtId="0" fontId="299" fillId="0" borderId="14" xfId="0" applyNumberFormat="1" applyFont="1" applyBorder="1" applyAlignment="1">
      <alignment vertical="center"/>
    </xf>
    <xf numFmtId="0" fontId="299" fillId="0" borderId="14" xfId="0" applyFont="1" applyFill="1" applyBorder="1" applyAlignment="1">
      <alignment horizontal="center" wrapText="1"/>
    </xf>
    <xf numFmtId="0" fontId="299" fillId="0" borderId="0" xfId="0" applyFont="1" applyAlignment="1">
      <alignment horizontal="center" wrapText="1"/>
    </xf>
    <xf numFmtId="0" fontId="299" fillId="17" borderId="0" xfId="0" applyFont="1" applyFill="1" applyAlignment="1">
      <alignment horizontal="center" wrapText="1"/>
    </xf>
    <xf numFmtId="0" fontId="117" fillId="0" borderId="0" xfId="1" applyFont="1" applyBorder="1" applyAlignment="1">
      <alignment vertical="center" wrapText="1"/>
    </xf>
    <xf numFmtId="0" fontId="299" fillId="0" borderId="0" xfId="0" applyFont="1" applyBorder="1" applyAlignment="1">
      <alignment horizontal="center" wrapText="1"/>
    </xf>
    <xf numFmtId="0" fontId="49" fillId="17" borderId="9" xfId="0" applyFont="1" applyFill="1" applyBorder="1" applyAlignment="1">
      <alignment vertical="top" textRotation="255"/>
    </xf>
    <xf numFmtId="42" fontId="337" fillId="0" borderId="139" xfId="0" applyNumberFormat="1" applyFont="1" applyFill="1" applyBorder="1" applyAlignment="1">
      <alignment horizontal="left" vertical="center" shrinkToFit="1"/>
    </xf>
    <xf numFmtId="0" fontId="337" fillId="0" borderId="13" xfId="0" applyFont="1" applyFill="1" applyBorder="1" applyAlignment="1" applyProtection="1">
      <alignment horizontal="right" vertical="center" shrinkToFit="1"/>
    </xf>
    <xf numFmtId="0" fontId="299" fillId="0" borderId="14" xfId="0" applyFont="1" applyBorder="1" applyAlignment="1">
      <alignment horizontal="center" shrinkToFit="1"/>
    </xf>
    <xf numFmtId="0" fontId="299" fillId="0" borderId="9" xfId="0" applyFont="1" applyBorder="1" applyAlignment="1">
      <alignment horizontal="center" shrinkToFit="1"/>
    </xf>
    <xf numFmtId="0" fontId="306" fillId="17" borderId="438" xfId="1" applyFont="1" applyFill="1" applyBorder="1" applyAlignment="1">
      <alignment horizontal="center" vertical="center" shrinkToFit="1"/>
    </xf>
    <xf numFmtId="0" fontId="306" fillId="17" borderId="153" xfId="1" applyFont="1" applyFill="1" applyBorder="1" applyAlignment="1">
      <alignment horizontal="center" vertical="center" shrinkToFit="1"/>
    </xf>
    <xf numFmtId="0" fontId="306" fillId="0" borderId="437" xfId="1" applyFont="1" applyBorder="1" applyAlignment="1">
      <alignment horizontal="center" vertical="center" shrinkToFit="1"/>
    </xf>
    <xf numFmtId="0" fontId="306" fillId="0" borderId="438" xfId="1" applyFont="1" applyBorder="1" applyAlignment="1">
      <alignment horizontal="center" vertical="center" shrinkToFit="1"/>
    </xf>
    <xf numFmtId="0" fontId="306" fillId="0" borderId="153" xfId="1" applyFont="1" applyBorder="1" applyAlignment="1">
      <alignment horizontal="center" vertical="center" shrinkToFit="1"/>
    </xf>
    <xf numFmtId="0" fontId="306" fillId="17" borderId="437" xfId="1" applyFont="1" applyFill="1" applyBorder="1" applyAlignment="1">
      <alignment horizontal="center" vertical="center" shrinkToFit="1"/>
    </xf>
    <xf numFmtId="42" fontId="341" fillId="17" borderId="139" xfId="1" applyNumberFormat="1" applyFont="1" applyFill="1" applyBorder="1" applyAlignment="1">
      <alignment horizontal="left" vertical="center" shrinkToFit="1"/>
    </xf>
    <xf numFmtId="42" fontId="337" fillId="0" borderId="139" xfId="21" applyNumberFormat="1" applyFont="1" applyBorder="1" applyAlignment="1">
      <alignment horizontal="left" vertical="center" shrinkToFit="1"/>
    </xf>
    <xf numFmtId="0" fontId="127" fillId="0" borderId="1" xfId="0" applyFont="1" applyBorder="1">
      <alignment vertical="center"/>
    </xf>
    <xf numFmtId="0" fontId="306" fillId="0" borderId="7" xfId="1" applyFont="1" applyBorder="1" applyAlignment="1">
      <alignment horizontal="center" wrapText="1"/>
    </xf>
    <xf numFmtId="0" fontId="306" fillId="0" borderId="5" xfId="1" applyFont="1" applyBorder="1" applyAlignment="1">
      <alignment horizontal="center" wrapText="1"/>
    </xf>
    <xf numFmtId="0" fontId="306" fillId="0" borderId="14" xfId="1" applyFont="1" applyBorder="1" applyAlignment="1">
      <alignment horizontal="center" wrapText="1"/>
    </xf>
    <xf numFmtId="0" fontId="307" fillId="0" borderId="0" xfId="0" applyFont="1" applyFill="1" applyAlignment="1">
      <alignment vertical="center"/>
    </xf>
    <xf numFmtId="0" fontId="307" fillId="0" borderId="0" xfId="0" applyFont="1" applyAlignment="1">
      <alignment vertical="center"/>
    </xf>
    <xf numFmtId="0" fontId="299" fillId="17" borderId="0" xfId="0" applyFont="1" applyFill="1" applyBorder="1" applyAlignment="1">
      <alignment horizontal="center" wrapText="1"/>
    </xf>
    <xf numFmtId="0" fontId="306" fillId="0" borderId="0" xfId="1" applyFont="1" applyBorder="1" applyAlignment="1">
      <alignment horizontal="center" wrapText="1"/>
    </xf>
    <xf numFmtId="0" fontId="306" fillId="17" borderId="0" xfId="1" applyFont="1" applyFill="1" applyBorder="1" applyAlignment="1">
      <alignment horizontal="center" wrapText="1"/>
    </xf>
    <xf numFmtId="0" fontId="49" fillId="0" borderId="0" xfId="0" applyFont="1" applyBorder="1" applyAlignment="1">
      <alignment horizontal="center" vertical="center" wrapText="1"/>
    </xf>
    <xf numFmtId="3" fontId="341" fillId="17" borderId="0" xfId="1" applyNumberFormat="1" applyFont="1" applyFill="1" applyBorder="1" applyAlignment="1">
      <alignment vertical="center" shrinkToFit="1"/>
    </xf>
    <xf numFmtId="3" fontId="341" fillId="0" borderId="0" xfId="1" applyNumberFormat="1" applyFont="1" applyBorder="1" applyAlignment="1">
      <alignment vertical="center" shrinkToFit="1"/>
    </xf>
    <xf numFmtId="0" fontId="341" fillId="17" borderId="140" xfId="1" applyFont="1" applyFill="1" applyBorder="1" applyAlignment="1">
      <alignment horizontal="right" vertical="center" shrinkToFit="1"/>
    </xf>
    <xf numFmtId="0" fontId="341" fillId="0" borderId="173" xfId="1" applyFont="1" applyBorder="1" applyAlignment="1">
      <alignment vertical="center" shrinkToFit="1"/>
    </xf>
    <xf numFmtId="0" fontId="341" fillId="17" borderId="173" xfId="1" applyFont="1" applyFill="1" applyBorder="1" applyAlignment="1">
      <alignment vertical="center" shrinkToFit="1"/>
    </xf>
    <xf numFmtId="0" fontId="341" fillId="17" borderId="140" xfId="1" applyFont="1" applyFill="1" applyBorder="1" applyAlignment="1">
      <alignment vertical="center" shrinkToFit="1"/>
    </xf>
    <xf numFmtId="3" fontId="341" fillId="17" borderId="224" xfId="1" applyNumberFormat="1" applyFont="1" applyFill="1" applyBorder="1" applyAlignment="1">
      <alignment vertical="center" shrinkToFit="1"/>
    </xf>
    <xf numFmtId="0" fontId="306" fillId="17" borderId="224" xfId="1" applyFont="1" applyFill="1" applyBorder="1" applyAlignment="1">
      <alignment horizontal="center" wrapText="1"/>
    </xf>
    <xf numFmtId="0" fontId="108" fillId="0" borderId="0" xfId="21" applyFont="1" applyBorder="1" applyAlignment="1">
      <alignment horizontal="center"/>
    </xf>
    <xf numFmtId="0" fontId="299" fillId="0" borderId="153" xfId="0" applyFont="1" applyBorder="1" applyAlignment="1">
      <alignment horizontal="center" vertical="center" shrinkToFit="1"/>
    </xf>
    <xf numFmtId="0" fontId="299" fillId="0" borderId="170" xfId="0" applyFont="1" applyBorder="1" applyAlignment="1">
      <alignment horizontal="center" vertical="center" shrinkToFit="1"/>
    </xf>
    <xf numFmtId="0" fontId="299" fillId="0" borderId="437" xfId="0" applyFont="1" applyBorder="1" applyAlignment="1">
      <alignment horizontal="center" vertical="center" shrinkToFit="1"/>
    </xf>
    <xf numFmtId="0" fontId="299" fillId="17" borderId="437" xfId="0" applyFont="1" applyFill="1" applyBorder="1" applyAlignment="1">
      <alignment horizontal="center" vertical="center" shrinkToFit="1"/>
    </xf>
    <xf numFmtId="0" fontId="299" fillId="17" borderId="153" xfId="0" applyFont="1" applyFill="1" applyBorder="1" applyAlignment="1">
      <alignment horizontal="center" vertical="center" shrinkToFit="1"/>
    </xf>
    <xf numFmtId="0" fontId="299" fillId="17" borderId="170" xfId="0" applyFont="1" applyFill="1" applyBorder="1" applyAlignment="1">
      <alignment horizontal="center" vertical="center" shrinkToFit="1"/>
    </xf>
    <xf numFmtId="0" fontId="342" fillId="17" borderId="7" xfId="0" applyFont="1" applyFill="1" applyBorder="1" applyAlignment="1">
      <alignment textRotation="255"/>
    </xf>
    <xf numFmtId="0" fontId="121" fillId="0" borderId="439" xfId="1" applyFont="1" applyBorder="1">
      <alignment vertical="center"/>
    </xf>
    <xf numFmtId="0" fontId="106" fillId="0" borderId="0" xfId="21" applyFont="1" applyBorder="1" applyAlignment="1">
      <alignment vertical="center" shrinkToFit="1"/>
    </xf>
    <xf numFmtId="176" fontId="175" fillId="0" borderId="0" xfId="0" applyNumberFormat="1" applyFont="1" applyBorder="1" applyAlignment="1">
      <alignment wrapText="1"/>
    </xf>
    <xf numFmtId="181" fontId="165" fillId="4" borderId="2" xfId="21" applyNumberFormat="1" applyFont="1" applyFill="1" applyBorder="1" applyAlignment="1">
      <alignment horizontal="center" vertical="center"/>
    </xf>
    <xf numFmtId="181" fontId="165" fillId="4" borderId="14" xfId="21" applyNumberFormat="1" applyFont="1" applyFill="1" applyBorder="1" applyAlignment="1">
      <alignment horizontal="center" vertical="center"/>
    </xf>
    <xf numFmtId="0" fontId="344" fillId="25" borderId="3" xfId="0" applyNumberFormat="1" applyFont="1" applyFill="1" applyBorder="1" applyAlignment="1">
      <alignment horizontal="center" vertical="center"/>
    </xf>
    <xf numFmtId="0" fontId="344" fillId="25" borderId="0" xfId="0" applyNumberFormat="1" applyFont="1" applyFill="1" applyBorder="1" applyAlignment="1">
      <alignment horizontal="center" vertical="center" wrapText="1"/>
    </xf>
    <xf numFmtId="0" fontId="344" fillId="25" borderId="6" xfId="0" applyNumberFormat="1" applyFont="1" applyFill="1" applyBorder="1" applyAlignment="1">
      <alignment horizontal="center" vertical="center" wrapText="1"/>
    </xf>
    <xf numFmtId="0" fontId="344" fillId="25" borderId="6" xfId="0" applyNumberFormat="1" applyFont="1" applyFill="1" applyBorder="1" applyAlignment="1">
      <alignment horizontal="center" vertical="center"/>
    </xf>
    <xf numFmtId="176" fontId="255" fillId="66" borderId="3" xfId="21" applyNumberFormat="1" applyFont="1" applyFill="1" applyBorder="1" applyAlignment="1">
      <alignment horizontal="center" vertical="center"/>
    </xf>
    <xf numFmtId="176" fontId="167" fillId="66" borderId="4" xfId="21" applyNumberFormat="1" applyFont="1" applyFill="1" applyBorder="1" applyAlignment="1">
      <alignment horizontal="center" vertical="center" shrinkToFit="1"/>
    </xf>
    <xf numFmtId="0" fontId="255" fillId="66" borderId="3" xfId="21" applyNumberFormat="1" applyFont="1" applyFill="1" applyBorder="1" applyAlignment="1">
      <alignment horizontal="center" vertical="center"/>
    </xf>
    <xf numFmtId="176" fontId="167" fillId="0" borderId="139" xfId="21" applyNumberFormat="1" applyFont="1" applyFill="1" applyBorder="1" applyAlignment="1">
      <alignment horizontal="left" vertical="center"/>
    </xf>
    <xf numFmtId="176" fontId="167" fillId="0" borderId="13" xfId="21" applyNumberFormat="1" applyFont="1" applyFill="1" applyBorder="1" applyAlignment="1">
      <alignment horizontal="left" vertical="center"/>
    </xf>
    <xf numFmtId="176" fontId="255" fillId="0" borderId="3" xfId="21" applyNumberFormat="1" applyFont="1" applyBorder="1" applyAlignment="1">
      <alignment horizontal="center" vertical="center"/>
    </xf>
    <xf numFmtId="176" fontId="167" fillId="0" borderId="4" xfId="21" applyNumberFormat="1" applyFont="1" applyBorder="1" applyAlignment="1">
      <alignment horizontal="center" vertical="center" shrinkToFit="1"/>
    </xf>
    <xf numFmtId="0" fontId="255" fillId="0" borderId="3" xfId="21" applyNumberFormat="1" applyFont="1" applyBorder="1" applyAlignment="1">
      <alignment horizontal="center" vertical="center"/>
    </xf>
    <xf numFmtId="176" fontId="167" fillId="0" borderId="139" xfId="21" applyNumberFormat="1" applyFont="1" applyFill="1" applyBorder="1" applyAlignment="1">
      <alignment horizontal="left" vertical="center" shrinkToFit="1"/>
    </xf>
    <xf numFmtId="176" fontId="167" fillId="0" borderId="13" xfId="21" applyNumberFormat="1" applyFont="1" applyFill="1" applyBorder="1" applyAlignment="1">
      <alignment horizontal="left" vertical="center" shrinkToFit="1"/>
    </xf>
    <xf numFmtId="176" fontId="167" fillId="0" borderId="13" xfId="21" applyNumberFormat="1" applyFont="1" applyBorder="1" applyAlignment="1">
      <alignment horizontal="left" vertical="center"/>
    </xf>
    <xf numFmtId="0" fontId="13" fillId="0" borderId="0" xfId="21" applyFont="1" applyFill="1" applyBorder="1" applyAlignment="1">
      <alignment horizontal="center" vertical="center" wrapText="1"/>
    </xf>
    <xf numFmtId="0" fontId="85" fillId="0" borderId="0" xfId="21" applyFont="1" applyFill="1" applyBorder="1" applyAlignment="1">
      <alignment vertical="center" shrinkToFit="1"/>
    </xf>
    <xf numFmtId="0" fontId="168" fillId="0" borderId="0" xfId="21" applyFont="1" applyFill="1" applyBorder="1" applyAlignment="1">
      <alignment horizontal="right" wrapText="1"/>
    </xf>
    <xf numFmtId="0" fontId="169" fillId="0" borderId="0" xfId="21" applyFont="1" applyFill="1" applyBorder="1" applyAlignment="1">
      <alignment horizontal="right" wrapText="1"/>
    </xf>
    <xf numFmtId="0" fontId="347" fillId="0" borderId="0" xfId="0" applyFont="1" applyBorder="1" applyAlignment="1">
      <alignment horizontal="right" vertical="center" wrapText="1"/>
    </xf>
    <xf numFmtId="176" fontId="349" fillId="0" borderId="0" xfId="0" applyNumberFormat="1" applyFont="1" applyBorder="1" applyAlignment="1">
      <alignment horizontal="center" vertical="center" wrapText="1"/>
    </xf>
    <xf numFmtId="176" fontId="35" fillId="0" borderId="0" xfId="0" applyNumberFormat="1" applyFont="1" applyBorder="1" applyAlignment="1">
      <alignment horizontal="left" vertical="center" wrapText="1"/>
    </xf>
    <xf numFmtId="176" fontId="348" fillId="0" borderId="0" xfId="0" applyNumberFormat="1" applyFont="1" applyBorder="1" applyAlignment="1">
      <alignment vertical="center" wrapText="1"/>
    </xf>
    <xf numFmtId="0" fontId="293" fillId="0" borderId="0" xfId="1" applyFont="1">
      <alignment vertical="center"/>
    </xf>
    <xf numFmtId="0" fontId="351" fillId="0" borderId="0" xfId="1" applyFont="1" applyBorder="1" applyAlignment="1">
      <alignment horizontal="left"/>
    </xf>
    <xf numFmtId="0" fontId="351" fillId="0" borderId="0" xfId="1" applyFont="1" applyFill="1" applyBorder="1" applyAlignment="1">
      <alignment horizontal="left"/>
    </xf>
    <xf numFmtId="0" fontId="351" fillId="0" borderId="0" xfId="1" applyFont="1" applyBorder="1" applyAlignment="1">
      <alignment vertical="center"/>
    </xf>
    <xf numFmtId="186" fontId="325" fillId="11" borderId="22" xfId="0" applyNumberFormat="1" applyFont="1" applyFill="1" applyBorder="1" applyAlignment="1">
      <alignment horizontal="center" vertical="center" shrinkToFit="1"/>
    </xf>
    <xf numFmtId="186" fontId="325" fillId="11" borderId="11" xfId="0" applyNumberFormat="1" applyFont="1" applyFill="1" applyBorder="1" applyAlignment="1">
      <alignment vertical="center" shrinkToFit="1"/>
    </xf>
    <xf numFmtId="186" fontId="325" fillId="11" borderId="0" xfId="0" applyNumberFormat="1" applyFont="1" applyFill="1" applyAlignment="1">
      <alignment horizontal="center" vertical="center" shrinkToFit="1"/>
    </xf>
    <xf numFmtId="0" fontId="0" fillId="0" borderId="0" xfId="0" applyFill="1" applyProtection="1">
      <alignment vertical="center"/>
    </xf>
    <xf numFmtId="176" fontId="33" fillId="0" borderId="0" xfId="0" applyNumberFormat="1" applyFont="1" applyFill="1" applyBorder="1" applyAlignment="1" applyProtection="1">
      <alignment horizontal="left" vertical="center"/>
    </xf>
    <xf numFmtId="0" fontId="33" fillId="0" borderId="0" xfId="0" applyFont="1" applyFill="1" applyBorder="1" applyAlignment="1" applyProtection="1">
      <alignment horizontal="center" vertical="center"/>
    </xf>
    <xf numFmtId="176" fontId="119" fillId="0" borderId="0" xfId="0" applyNumberFormat="1" applyFont="1" applyFill="1" applyBorder="1" applyAlignment="1" applyProtection="1">
      <alignment horizontal="left" vertical="top" wrapText="1"/>
    </xf>
    <xf numFmtId="0" fontId="111" fillId="0" borderId="0" xfId="0" applyFont="1" applyFill="1" applyProtection="1">
      <alignment vertical="center"/>
    </xf>
    <xf numFmtId="0" fontId="154" fillId="0" borderId="0" xfId="0" applyFont="1" applyFill="1" applyBorder="1" applyAlignment="1" applyProtection="1">
      <alignment horizontal="left" vertical="center" wrapText="1"/>
    </xf>
    <xf numFmtId="176" fontId="33" fillId="0" borderId="16" xfId="0" applyNumberFormat="1" applyFont="1" applyFill="1" applyBorder="1" applyAlignment="1" applyProtection="1">
      <alignment horizontal="left" vertical="center"/>
    </xf>
    <xf numFmtId="0" fontId="33" fillId="0" borderId="16"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182"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right" vertical="center"/>
    </xf>
    <xf numFmtId="0" fontId="182" fillId="0" borderId="0" xfId="0" applyFont="1" applyFill="1" applyBorder="1" applyAlignment="1" applyProtection="1">
      <alignment horizontal="center" vertical="center" shrinkToFit="1"/>
    </xf>
    <xf numFmtId="0" fontId="8"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179" fillId="0" borderId="0" xfId="0" applyFont="1" applyFill="1" applyAlignment="1" applyProtection="1">
      <alignment horizontal="center" vertical="center"/>
    </xf>
    <xf numFmtId="49" fontId="38" fillId="0" borderId="0" xfId="0" applyNumberFormat="1" applyFont="1" applyFill="1" applyBorder="1" applyAlignment="1" applyProtection="1">
      <alignment horizontal="left" vertical="center" wrapText="1"/>
    </xf>
    <xf numFmtId="0" fontId="207" fillId="0" borderId="0" xfId="0" applyFont="1" applyFill="1" applyBorder="1" applyAlignment="1" applyProtection="1">
      <alignment horizontal="center" vertical="center"/>
    </xf>
    <xf numFmtId="0" fontId="205" fillId="0" borderId="209" xfId="1" applyNumberFormat="1" applyFont="1" applyFill="1" applyBorder="1" applyAlignment="1" applyProtection="1"/>
    <xf numFmtId="0" fontId="9" fillId="0" borderId="210" xfId="1" applyFont="1" applyFill="1" applyBorder="1" applyAlignment="1" applyProtection="1">
      <alignment horizontal="center"/>
    </xf>
    <xf numFmtId="0" fontId="205" fillId="0" borderId="103" xfId="1" applyNumberFormat="1" applyFont="1" applyFill="1" applyBorder="1" applyAlignment="1" applyProtection="1"/>
    <xf numFmtId="0" fontId="9" fillId="0" borderId="102" xfId="1" applyFont="1" applyFill="1" applyBorder="1" applyAlignment="1" applyProtection="1">
      <alignment horizontal="center"/>
    </xf>
    <xf numFmtId="0" fontId="9" fillId="0" borderId="158" xfId="1" applyFont="1" applyFill="1" applyBorder="1" applyAlignment="1" applyProtection="1">
      <alignment horizontal="center"/>
    </xf>
    <xf numFmtId="0" fontId="205" fillId="0" borderId="217" xfId="1" applyNumberFormat="1" applyFont="1" applyFill="1" applyBorder="1" applyAlignment="1" applyProtection="1"/>
    <xf numFmtId="0" fontId="9" fillId="0" borderId="118" xfId="1" applyFont="1" applyFill="1" applyBorder="1" applyAlignment="1" applyProtection="1">
      <alignment horizontal="center"/>
    </xf>
    <xf numFmtId="0" fontId="0" fillId="0" borderId="11" xfId="0" applyBorder="1" applyProtection="1">
      <alignment vertical="center"/>
    </xf>
    <xf numFmtId="0" fontId="33" fillId="0" borderId="11" xfId="0" applyFont="1" applyBorder="1" applyAlignment="1" applyProtection="1">
      <alignment horizontal="center" vertical="center" wrapText="1"/>
    </xf>
    <xf numFmtId="0" fontId="232" fillId="0" borderId="0" xfId="21" applyFont="1" applyBorder="1" applyProtection="1">
      <alignment vertical="center"/>
    </xf>
    <xf numFmtId="0" fontId="38" fillId="0" borderId="0" xfId="21" applyFont="1" applyBorder="1" applyAlignment="1" applyProtection="1">
      <alignment vertical="center" wrapText="1"/>
    </xf>
    <xf numFmtId="0" fontId="5" fillId="0" borderId="0" xfId="21" applyFont="1" applyFill="1" applyBorder="1" applyAlignment="1" applyProtection="1">
      <alignment vertical="center" wrapText="1"/>
    </xf>
    <xf numFmtId="0" fontId="33" fillId="0" borderId="0" xfId="0" applyFont="1" applyBorder="1" applyAlignment="1" applyProtection="1">
      <alignment vertical="center" wrapText="1"/>
    </xf>
    <xf numFmtId="0" fontId="283" fillId="0" borderId="0" xfId="21" applyFont="1" applyAlignment="1"/>
    <xf numFmtId="0" fontId="283" fillId="0" borderId="0" xfId="21" applyFont="1" applyAlignment="1">
      <alignment vertical="center"/>
    </xf>
    <xf numFmtId="0" fontId="285" fillId="0" borderId="0" xfId="0" applyNumberFormat="1" applyFont="1" applyFill="1" applyAlignment="1" applyProtection="1">
      <alignment horizontal="left" vertical="center" wrapText="1"/>
    </xf>
    <xf numFmtId="0" fontId="144" fillId="0" borderId="0" xfId="0" applyFont="1" applyFill="1" applyAlignment="1" applyProtection="1">
      <alignment horizontal="left" vertical="center" wrapText="1"/>
    </xf>
    <xf numFmtId="0" fontId="123" fillId="0" borderId="0" xfId="0" applyFont="1" applyFill="1" applyBorder="1" applyAlignment="1" applyProtection="1">
      <alignment vertical="center" wrapText="1"/>
    </xf>
    <xf numFmtId="0" fontId="222" fillId="0" borderId="0" xfId="21" applyFont="1" applyBorder="1" applyAlignment="1" applyProtection="1">
      <alignment horizontal="center" vertical="center"/>
    </xf>
    <xf numFmtId="176" fontId="128" fillId="0" borderId="0" xfId="21" applyNumberFormat="1" applyFont="1" applyBorder="1" applyAlignment="1" applyProtection="1">
      <alignment horizontal="center" vertical="center"/>
    </xf>
    <xf numFmtId="176" fontId="128" fillId="0" borderId="0" xfId="21" applyNumberFormat="1" applyFont="1" applyFill="1" applyBorder="1" applyAlignment="1" applyProtection="1">
      <alignment horizontal="center" vertical="center"/>
    </xf>
    <xf numFmtId="176" fontId="224" fillId="0" borderId="0" xfId="21" applyNumberFormat="1" applyFont="1" applyFill="1" applyBorder="1" applyAlignment="1" applyProtection="1">
      <alignment horizontal="center" vertical="center"/>
    </xf>
    <xf numFmtId="176" fontId="225" fillId="11" borderId="0" xfId="21" applyNumberFormat="1" applyFont="1" applyFill="1" applyBorder="1" applyAlignment="1" applyProtection="1">
      <alignment horizontal="center" vertical="center" shrinkToFit="1"/>
    </xf>
    <xf numFmtId="176" fontId="224" fillId="0" borderId="0" xfId="21" applyNumberFormat="1" applyFont="1" applyBorder="1" applyAlignment="1" applyProtection="1">
      <alignment horizontal="center" vertical="center"/>
    </xf>
    <xf numFmtId="176" fontId="163" fillId="0" borderId="0" xfId="21" applyNumberFormat="1" applyFont="1" applyBorder="1" applyAlignment="1" applyProtection="1">
      <alignment horizontal="left" vertical="center" shrinkToFit="1"/>
    </xf>
    <xf numFmtId="176" fontId="226" fillId="0" borderId="0" xfId="21" applyNumberFormat="1" applyFont="1" applyFill="1" applyBorder="1" applyAlignment="1" applyProtection="1">
      <alignment horizontal="left" vertical="top" wrapText="1" shrinkToFit="1"/>
    </xf>
    <xf numFmtId="0" fontId="0" fillId="0" borderId="220" xfId="0" applyBorder="1" applyProtection="1">
      <alignment vertical="center"/>
    </xf>
    <xf numFmtId="0" fontId="0" fillId="0" borderId="233" xfId="0" applyBorder="1" applyProtection="1">
      <alignment vertical="center"/>
    </xf>
    <xf numFmtId="0" fontId="0" fillId="0" borderId="232" xfId="0" applyBorder="1" applyProtection="1">
      <alignment vertical="center"/>
    </xf>
    <xf numFmtId="0" fontId="0" fillId="0" borderId="231" xfId="0" applyBorder="1" applyProtection="1">
      <alignment vertical="center"/>
    </xf>
    <xf numFmtId="0" fontId="215" fillId="0" borderId="226" xfId="0" applyFont="1" applyBorder="1" applyProtection="1">
      <alignment vertical="center"/>
    </xf>
    <xf numFmtId="0" fontId="215" fillId="0" borderId="222" xfId="0" applyFont="1" applyBorder="1" applyProtection="1">
      <alignment vertical="center"/>
    </xf>
    <xf numFmtId="0" fontId="215" fillId="0" borderId="0" xfId="0" applyFont="1" applyBorder="1" applyProtection="1">
      <alignment vertical="center"/>
    </xf>
    <xf numFmtId="0" fontId="215" fillId="0" borderId="234" xfId="0" applyFont="1" applyBorder="1" applyProtection="1">
      <alignment vertical="center"/>
    </xf>
    <xf numFmtId="0" fontId="215" fillId="0" borderId="0" xfId="0" applyFont="1" applyBorder="1" applyAlignment="1" applyProtection="1">
      <alignment horizontal="center" vertical="center"/>
    </xf>
    <xf numFmtId="0" fontId="215" fillId="0" borderId="233" xfId="0" applyFont="1" applyBorder="1" applyProtection="1">
      <alignment vertical="center"/>
    </xf>
    <xf numFmtId="0" fontId="215" fillId="0" borderId="232" xfId="0" applyFont="1" applyBorder="1" applyProtection="1">
      <alignment vertical="center"/>
    </xf>
    <xf numFmtId="0" fontId="215" fillId="0" borderId="231" xfId="0" applyFont="1" applyBorder="1" applyProtection="1">
      <alignment vertical="center"/>
    </xf>
    <xf numFmtId="0" fontId="215" fillId="0" borderId="221" xfId="0" applyFont="1" applyBorder="1" applyProtection="1">
      <alignment vertical="center"/>
    </xf>
    <xf numFmtId="0" fontId="215" fillId="0" borderId="220" xfId="0" applyFont="1" applyBorder="1" applyProtection="1">
      <alignment vertical="center"/>
    </xf>
    <xf numFmtId="0" fontId="215" fillId="0" borderId="219" xfId="0" applyFont="1" applyBorder="1" applyProtection="1">
      <alignment vertical="center"/>
    </xf>
    <xf numFmtId="176" fontId="33" fillId="0" borderId="22" xfId="0" applyNumberFormat="1" applyFont="1" applyFill="1" applyBorder="1" applyAlignment="1" applyProtection="1">
      <alignment horizontal="left" vertical="center"/>
    </xf>
    <xf numFmtId="176" fontId="109" fillId="0" borderId="0" xfId="21" applyNumberFormat="1" applyFont="1" applyBorder="1" applyAlignment="1">
      <alignment vertical="center" wrapText="1"/>
    </xf>
    <xf numFmtId="0" fontId="5" fillId="0" borderId="0" xfId="0" applyFont="1" applyBorder="1" applyAlignment="1">
      <alignment vertical="center" wrapText="1" shrinkToFit="1"/>
    </xf>
    <xf numFmtId="0" fontId="113" fillId="0" borderId="0" xfId="21" applyFont="1" applyFill="1" applyBorder="1" applyAlignment="1">
      <alignment vertical="center" wrapText="1"/>
    </xf>
    <xf numFmtId="0" fontId="37" fillId="0" borderId="0" xfId="0" applyFont="1" applyFill="1" applyBorder="1" applyAlignment="1" applyProtection="1">
      <alignment vertical="center"/>
    </xf>
    <xf numFmtId="0" fontId="80" fillId="0" borderId="0" xfId="21" applyFont="1" applyBorder="1" applyAlignment="1">
      <alignment horizontal="left"/>
    </xf>
    <xf numFmtId="0" fontId="271" fillId="0" borderId="0" xfId="21" applyFont="1" applyBorder="1" applyAlignment="1">
      <alignment horizontal="left" vertical="center" wrapText="1"/>
    </xf>
    <xf numFmtId="0" fontId="163" fillId="0" borderId="77" xfId="21" applyFont="1" applyFill="1" applyBorder="1" applyProtection="1">
      <alignment vertical="center"/>
    </xf>
    <xf numFmtId="0" fontId="163" fillId="0" borderId="78" xfId="21" applyFont="1" applyFill="1" applyBorder="1" applyProtection="1">
      <alignment vertical="center"/>
    </xf>
    <xf numFmtId="0" fontId="163" fillId="0" borderId="6" xfId="21" applyFont="1" applyFill="1" applyBorder="1" applyProtection="1">
      <alignment vertical="center"/>
    </xf>
    <xf numFmtId="0" fontId="163" fillId="0" borderId="0" xfId="21" applyFont="1" applyFill="1" applyBorder="1" applyProtection="1">
      <alignment vertical="center"/>
    </xf>
    <xf numFmtId="0" fontId="222" fillId="0" borderId="6" xfId="21" applyFont="1" applyFill="1" applyBorder="1" applyProtection="1">
      <alignment vertical="center"/>
    </xf>
    <xf numFmtId="0" fontId="222" fillId="0" borderId="0" xfId="21" applyFont="1" applyFill="1" applyBorder="1" applyProtection="1">
      <alignment vertical="center"/>
    </xf>
    <xf numFmtId="0" fontId="222" fillId="0" borderId="4" xfId="21" applyFont="1" applyFill="1" applyBorder="1" applyProtection="1">
      <alignment vertical="center"/>
    </xf>
    <xf numFmtId="0" fontId="222" fillId="0" borderId="3" xfId="21" applyFont="1" applyFill="1" applyBorder="1" applyProtection="1">
      <alignment vertical="center"/>
    </xf>
    <xf numFmtId="0" fontId="141" fillId="0" borderId="0" xfId="21" applyFont="1" applyBorder="1" applyAlignment="1">
      <alignment vertical="center"/>
    </xf>
    <xf numFmtId="0" fontId="271" fillId="0" borderId="6" xfId="21" applyFont="1" applyBorder="1" applyAlignment="1">
      <alignment horizontal="left" vertical="center" wrapText="1"/>
    </xf>
    <xf numFmtId="0" fontId="358" fillId="0" borderId="0" xfId="0" applyFont="1" applyFill="1" applyBorder="1" applyAlignment="1">
      <alignment vertical="center"/>
    </xf>
    <xf numFmtId="0" fontId="358" fillId="0" borderId="0" xfId="0" applyFont="1" applyBorder="1" applyAlignment="1">
      <alignment vertical="center"/>
    </xf>
    <xf numFmtId="0" fontId="359" fillId="0" borderId="0" xfId="0" applyFont="1">
      <alignment vertical="center"/>
    </xf>
    <xf numFmtId="0" fontId="360" fillId="0" borderId="0" xfId="0" applyFont="1" applyFill="1" applyBorder="1" applyAlignment="1">
      <alignment horizontal="center" vertical="center"/>
    </xf>
    <xf numFmtId="0" fontId="359" fillId="0" borderId="0" xfId="0" applyFont="1" applyBorder="1">
      <alignment vertical="center"/>
    </xf>
    <xf numFmtId="181" fontId="361" fillId="0" borderId="0" xfId="1" applyNumberFormat="1" applyFont="1" applyBorder="1" applyAlignment="1">
      <alignment horizontal="left"/>
    </xf>
    <xf numFmtId="0" fontId="362" fillId="0" borderId="0" xfId="1" applyFont="1">
      <alignment vertical="center"/>
    </xf>
    <xf numFmtId="0" fontId="363" fillId="0" borderId="0" xfId="1" applyFont="1" applyBorder="1" applyAlignment="1">
      <alignment horizontal="center"/>
    </xf>
    <xf numFmtId="0" fontId="363" fillId="0" borderId="0" xfId="1" applyFont="1" applyBorder="1" applyAlignment="1">
      <alignment horizontal="left" vertical="center"/>
    </xf>
    <xf numFmtId="0" fontId="363" fillId="0" borderId="0" xfId="1" applyFont="1" applyFill="1" applyBorder="1" applyAlignment="1">
      <alignment horizontal="left" vertical="center"/>
    </xf>
    <xf numFmtId="0" fontId="363" fillId="0" borderId="0" xfId="1" applyFont="1" applyBorder="1" applyAlignment="1">
      <alignment horizontal="left"/>
    </xf>
    <xf numFmtId="0" fontId="363" fillId="0" borderId="0" xfId="1" applyFont="1" applyFill="1" applyBorder="1" applyAlignment="1">
      <alignment horizontal="left"/>
    </xf>
    <xf numFmtId="0" fontId="363" fillId="0" borderId="0" xfId="1" applyFont="1" applyBorder="1" applyAlignment="1">
      <alignment horizontal="left" vertical="top"/>
    </xf>
    <xf numFmtId="0" fontId="363" fillId="0" borderId="0" xfId="1" applyFont="1" applyFill="1" applyBorder="1" applyAlignment="1">
      <alignment horizontal="left" vertical="top"/>
    </xf>
    <xf numFmtId="0" fontId="363" fillId="0" borderId="0" xfId="1" applyFont="1" applyBorder="1" applyAlignment="1">
      <alignment horizontal="center" vertical="top"/>
    </xf>
    <xf numFmtId="0" fontId="363" fillId="0" borderId="0" xfId="1" applyFont="1" applyBorder="1" applyAlignment="1">
      <alignment vertical="top"/>
    </xf>
    <xf numFmtId="0" fontId="360" fillId="0" borderId="0" xfId="1" applyFont="1" applyBorder="1" applyAlignment="1">
      <alignment horizontal="left"/>
    </xf>
    <xf numFmtId="0" fontId="363" fillId="0" borderId="0" xfId="1" applyFont="1" applyAlignment="1"/>
    <xf numFmtId="0" fontId="148" fillId="0" borderId="113" xfId="1" applyNumberFormat="1" applyFont="1" applyFill="1" applyBorder="1" applyAlignment="1" applyProtection="1">
      <alignment horizontal="center"/>
      <protection locked="0"/>
    </xf>
    <xf numFmtId="0" fontId="9" fillId="0" borderId="114" xfId="1" applyFont="1" applyFill="1" applyBorder="1" applyAlignment="1">
      <alignment horizontal="center"/>
    </xf>
    <xf numFmtId="0" fontId="148" fillId="0" borderId="157" xfId="1" applyNumberFormat="1" applyFont="1" applyFill="1" applyBorder="1" applyAlignment="1" applyProtection="1">
      <alignment horizontal="center"/>
      <protection locked="0"/>
    </xf>
    <xf numFmtId="0" fontId="9" fillId="0" borderId="158" xfId="1" applyFont="1" applyFill="1" applyBorder="1" applyAlignment="1">
      <alignment horizontal="center"/>
    </xf>
    <xf numFmtId="0" fontId="148" fillId="0" borderId="103" xfId="1" applyNumberFormat="1" applyFont="1" applyFill="1" applyBorder="1" applyAlignment="1" applyProtection="1">
      <alignment horizontal="center"/>
      <protection locked="0"/>
    </xf>
    <xf numFmtId="0" fontId="9" fillId="0" borderId="29" xfId="1" applyFont="1" applyFill="1" applyBorder="1" applyAlignment="1">
      <alignment horizontal="center"/>
    </xf>
    <xf numFmtId="0" fontId="9" fillId="0" borderId="35" xfId="1" applyFont="1" applyFill="1" applyBorder="1" applyAlignment="1">
      <alignment horizontal="center"/>
    </xf>
    <xf numFmtId="176" fontId="37" fillId="47" borderId="16" xfId="0" applyNumberFormat="1" applyFont="1" applyFill="1" applyBorder="1" applyAlignment="1" applyProtection="1">
      <alignment horizontal="center" vertical="center" wrapText="1"/>
    </xf>
    <xf numFmtId="176" fontId="35" fillId="47" borderId="16" xfId="0" applyNumberFormat="1" applyFont="1" applyFill="1" applyBorder="1" applyAlignment="1" applyProtection="1">
      <alignment horizontal="right" vertical="center" wrapText="1"/>
    </xf>
    <xf numFmtId="176" fontId="35" fillId="0" borderId="22" xfId="0" applyNumberFormat="1" applyFont="1" applyBorder="1" applyAlignment="1" applyProtection="1">
      <alignment horizontal="left" vertical="center" wrapText="1"/>
    </xf>
    <xf numFmtId="183" fontId="3" fillId="0" borderId="22" xfId="0" applyNumberFormat="1" applyFont="1" applyBorder="1" applyAlignment="1" applyProtection="1">
      <alignment horizontal="center" vertical="center"/>
    </xf>
    <xf numFmtId="184" fontId="3" fillId="0" borderId="22" xfId="0" applyNumberFormat="1" applyFont="1" applyBorder="1" applyAlignment="1" applyProtection="1">
      <alignment horizontal="center" vertical="center"/>
    </xf>
    <xf numFmtId="176" fontId="3" fillId="0" borderId="22" xfId="0" applyNumberFormat="1" applyFont="1" applyBorder="1" applyAlignment="1" applyProtection="1">
      <alignment horizontal="center" vertical="center"/>
    </xf>
    <xf numFmtId="0" fontId="205" fillId="0" borderId="113" xfId="1" applyNumberFormat="1" applyFont="1" applyFill="1" applyBorder="1" applyAlignment="1" applyProtection="1">
      <alignment horizontal="center"/>
    </xf>
    <xf numFmtId="0" fontId="9" fillId="0" borderId="114" xfId="1" applyFont="1" applyFill="1" applyBorder="1" applyAlignment="1" applyProtection="1">
      <alignment horizontal="center"/>
    </xf>
    <xf numFmtId="0" fontId="205" fillId="0" borderId="157" xfId="1" applyNumberFormat="1" applyFont="1" applyFill="1" applyBorder="1" applyAlignment="1" applyProtection="1">
      <alignment horizontal="center"/>
    </xf>
    <xf numFmtId="0" fontId="205" fillId="0" borderId="1" xfId="1" applyNumberFormat="1" applyFont="1" applyFill="1" applyBorder="1" applyAlignment="1" applyProtection="1">
      <alignment horizontal="center"/>
    </xf>
    <xf numFmtId="0" fontId="9" fillId="0" borderId="29" xfId="1" applyFont="1" applyFill="1" applyBorder="1" applyAlignment="1" applyProtection="1">
      <alignment horizontal="center"/>
    </xf>
    <xf numFmtId="0" fontId="9" fillId="0" borderId="35" xfId="1" applyFont="1" applyFill="1" applyBorder="1" applyAlignment="1" applyProtection="1">
      <alignment horizontal="center"/>
    </xf>
    <xf numFmtId="0" fontId="148" fillId="0" borderId="209" xfId="1" applyNumberFormat="1" applyFont="1" applyFill="1" applyBorder="1" applyAlignment="1" applyProtection="1">
      <alignment horizontal="center"/>
      <protection locked="0"/>
    </xf>
    <xf numFmtId="0" fontId="9" fillId="0" borderId="210" xfId="1" applyFont="1" applyFill="1" applyBorder="1" applyAlignment="1">
      <alignment horizontal="center"/>
    </xf>
    <xf numFmtId="0" fontId="9" fillId="0" borderId="102" xfId="1" applyFont="1" applyFill="1" applyBorder="1" applyAlignment="1">
      <alignment horizontal="center"/>
    </xf>
    <xf numFmtId="0" fontId="148" fillId="0" borderId="11" xfId="1" applyNumberFormat="1" applyFont="1" applyFill="1" applyBorder="1" applyAlignment="1" applyProtection="1">
      <alignment horizontal="center"/>
      <protection locked="0"/>
    </xf>
    <xf numFmtId="0" fontId="9" fillId="0" borderId="21" xfId="1" applyFont="1" applyFill="1" applyBorder="1" applyAlignment="1">
      <alignment horizontal="center"/>
    </xf>
    <xf numFmtId="0" fontId="9" fillId="0" borderId="30" xfId="1" applyFont="1" applyFill="1" applyBorder="1" applyAlignment="1">
      <alignment horizontal="center"/>
    </xf>
    <xf numFmtId="176" fontId="32" fillId="0" borderId="22" xfId="0" applyNumberFormat="1" applyFont="1" applyBorder="1" applyAlignment="1" applyProtection="1">
      <alignment vertical="center" wrapText="1"/>
    </xf>
    <xf numFmtId="0" fontId="184" fillId="0" borderId="22" xfId="0" applyFont="1" applyFill="1" applyBorder="1" applyAlignment="1" applyProtection="1">
      <alignment horizontal="right" vertical="center"/>
    </xf>
    <xf numFmtId="0" fontId="38" fillId="0" borderId="22" xfId="0" applyFont="1" applyBorder="1" applyAlignment="1" applyProtection="1">
      <alignment horizontal="left" vertical="center" wrapText="1"/>
    </xf>
    <xf numFmtId="183" fontId="8" fillId="47" borderId="22" xfId="0" applyNumberFormat="1" applyFont="1" applyFill="1" applyBorder="1" applyAlignment="1" applyProtection="1">
      <alignment horizontal="right" vertical="center"/>
    </xf>
    <xf numFmtId="176" fontId="37" fillId="47" borderId="22" xfId="0" applyNumberFormat="1" applyFont="1" applyFill="1" applyBorder="1" applyAlignment="1" applyProtection="1">
      <alignment horizontal="center" vertical="center" wrapText="1"/>
    </xf>
    <xf numFmtId="184" fontId="8" fillId="47" borderId="22" xfId="0" applyNumberFormat="1" applyFont="1" applyFill="1" applyBorder="1" applyAlignment="1" applyProtection="1">
      <alignment horizontal="right" vertical="center"/>
    </xf>
    <xf numFmtId="176" fontId="37" fillId="47" borderId="22" xfId="0" applyNumberFormat="1" applyFont="1" applyFill="1" applyBorder="1" applyAlignment="1" applyProtection="1">
      <alignment horizontal="right" vertical="center" wrapText="1"/>
    </xf>
    <xf numFmtId="176" fontId="8" fillId="47" borderId="22" xfId="0" applyNumberFormat="1" applyFont="1" applyFill="1" applyBorder="1" applyAlignment="1" applyProtection="1">
      <alignment horizontal="center" vertical="center"/>
    </xf>
    <xf numFmtId="176" fontId="37" fillId="47" borderId="22" xfId="0" applyNumberFormat="1" applyFont="1" applyFill="1" applyBorder="1" applyAlignment="1" applyProtection="1">
      <alignment horizontal="left" vertical="center" wrapText="1"/>
    </xf>
    <xf numFmtId="0" fontId="184" fillId="47" borderId="22" xfId="0" applyFont="1" applyFill="1" applyBorder="1" applyAlignment="1" applyProtection="1">
      <alignment horizontal="right" vertical="center"/>
    </xf>
    <xf numFmtId="0" fontId="282" fillId="0" borderId="0" xfId="0" applyFont="1" applyAlignment="1">
      <alignment horizontal="left"/>
    </xf>
    <xf numFmtId="0" fontId="177" fillId="0" borderId="0" xfId="0" applyFont="1" applyAlignment="1">
      <alignment horizontal="left" vertical="top" wrapText="1"/>
    </xf>
    <xf numFmtId="0" fontId="282" fillId="0" borderId="0" xfId="0" applyFont="1" applyAlignment="1">
      <alignment horizontal="right" vertical="center"/>
    </xf>
    <xf numFmtId="0" fontId="52" fillId="0" borderId="0" xfId="0" applyNumberFormat="1" applyFont="1" applyAlignment="1">
      <alignment horizontal="center" vertical="center"/>
    </xf>
    <xf numFmtId="176" fontId="35" fillId="47" borderId="22" xfId="0" applyNumberFormat="1" applyFont="1" applyFill="1" applyBorder="1" applyAlignment="1" applyProtection="1">
      <alignment horizontal="right" vertical="center" wrapText="1"/>
    </xf>
    <xf numFmtId="176" fontId="35" fillId="47" borderId="22" xfId="0" applyNumberFormat="1" applyFont="1" applyFill="1" applyBorder="1" applyAlignment="1" applyProtection="1">
      <alignment horizontal="center" vertical="center" wrapText="1"/>
    </xf>
    <xf numFmtId="0" fontId="42" fillId="0" borderId="22" xfId="0" applyFont="1" applyBorder="1" applyAlignment="1">
      <alignment vertical="center"/>
    </xf>
    <xf numFmtId="0" fontId="42" fillId="0" borderId="22" xfId="0" applyFont="1" applyFill="1" applyBorder="1" applyAlignment="1">
      <alignment vertical="center"/>
    </xf>
    <xf numFmtId="0" fontId="169" fillId="0" borderId="324" xfId="21" applyFont="1" applyFill="1" applyBorder="1" applyAlignment="1" applyProtection="1">
      <alignment horizontal="center" vertical="center"/>
    </xf>
    <xf numFmtId="0" fontId="169" fillId="0" borderId="325" xfId="21" applyFont="1" applyFill="1" applyBorder="1" applyAlignment="1" applyProtection="1">
      <alignment horizontal="center" vertical="center"/>
    </xf>
    <xf numFmtId="176" fontId="283" fillId="0" borderId="0" xfId="21" applyNumberFormat="1" applyFont="1" applyBorder="1" applyAlignment="1">
      <alignment horizontal="left" vertical="center"/>
    </xf>
    <xf numFmtId="0" fontId="368" fillId="0" borderId="0" xfId="21" applyFont="1" applyBorder="1" applyAlignment="1">
      <alignment vertical="center"/>
    </xf>
    <xf numFmtId="0" fontId="369" fillId="0" borderId="0" xfId="21" applyFont="1" applyBorder="1" applyAlignment="1">
      <alignment horizontal="center" vertical="center"/>
    </xf>
    <xf numFmtId="0" fontId="367" fillId="0" borderId="0" xfId="21" applyFont="1" applyBorder="1" applyAlignment="1">
      <alignment vertical="center"/>
    </xf>
    <xf numFmtId="0" fontId="284" fillId="0" borderId="0" xfId="0" applyFont="1" applyFill="1" applyAlignment="1">
      <alignment vertical="center" wrapText="1"/>
    </xf>
    <xf numFmtId="0" fontId="177" fillId="0" borderId="0" xfId="0" applyFont="1" applyAlignment="1">
      <alignment vertical="top" wrapText="1"/>
    </xf>
    <xf numFmtId="0" fontId="80" fillId="0" borderId="334" xfId="21" applyBorder="1">
      <alignment vertical="center"/>
    </xf>
    <xf numFmtId="0" fontId="80" fillId="0" borderId="334" xfId="21" applyBorder="1" applyAlignment="1"/>
    <xf numFmtId="0" fontId="163" fillId="0" borderId="1" xfId="21" applyFont="1" applyFill="1" applyBorder="1" applyProtection="1">
      <alignment vertical="center"/>
    </xf>
    <xf numFmtId="0" fontId="375" fillId="0" borderId="0" xfId="21" applyFont="1">
      <alignment vertical="center"/>
    </xf>
    <xf numFmtId="0" fontId="376" fillId="0" borderId="0" xfId="21" applyFont="1">
      <alignment vertical="center"/>
    </xf>
    <xf numFmtId="0" fontId="377" fillId="0" borderId="0" xfId="0" applyFont="1">
      <alignment vertical="center"/>
    </xf>
    <xf numFmtId="0" fontId="148" fillId="0" borderId="103" xfId="1" applyNumberFormat="1" applyFont="1" applyFill="1" applyBorder="1" applyAlignment="1" applyProtection="1">
      <protection locked="0"/>
    </xf>
    <xf numFmtId="0" fontId="206" fillId="0" borderId="0" xfId="0" applyFont="1" applyFill="1" applyBorder="1" applyAlignment="1">
      <alignment horizontal="center" vertical="center"/>
    </xf>
    <xf numFmtId="0" fontId="161" fillId="0" borderId="29" xfId="0" applyFont="1" applyFill="1" applyBorder="1" applyAlignment="1">
      <alignment horizontal="center" vertical="center"/>
    </xf>
    <xf numFmtId="0" fontId="206" fillId="0" borderId="25" xfId="0" applyFont="1" applyFill="1" applyBorder="1" applyAlignment="1">
      <alignment horizontal="center" vertical="center"/>
    </xf>
    <xf numFmtId="0" fontId="325" fillId="0" borderId="0" xfId="0" applyFont="1" applyFill="1">
      <alignment vertical="center"/>
    </xf>
    <xf numFmtId="0" fontId="325" fillId="0" borderId="0" xfId="0" applyFont="1" applyFill="1" applyBorder="1" applyAlignment="1">
      <alignment horizontal="center" vertical="center" wrapText="1"/>
    </xf>
    <xf numFmtId="0" fontId="325" fillId="0" borderId="0" xfId="0" applyFont="1" applyFill="1" applyBorder="1" applyAlignment="1">
      <alignment vertical="center" wrapText="1"/>
    </xf>
    <xf numFmtId="0" fontId="325" fillId="0" borderId="0" xfId="0" applyFont="1" applyFill="1" applyBorder="1" applyAlignment="1">
      <alignment horizontal="left" vertical="center"/>
    </xf>
    <xf numFmtId="0" fontId="325" fillId="0" borderId="0" xfId="0" applyFont="1" applyFill="1" applyBorder="1" applyAlignment="1">
      <alignment horizontal="center" vertical="center"/>
    </xf>
    <xf numFmtId="0" fontId="325" fillId="0" borderId="0" xfId="0" applyFont="1" applyFill="1" applyBorder="1" applyAlignment="1">
      <alignment horizontal="left" vertical="center" wrapText="1"/>
    </xf>
    <xf numFmtId="0" fontId="325" fillId="0" borderId="0" xfId="21" applyFont="1" applyFill="1" applyBorder="1" applyAlignment="1">
      <alignment vertical="center" wrapText="1"/>
    </xf>
    <xf numFmtId="0" fontId="378" fillId="0" borderId="0" xfId="21" applyFont="1" applyFill="1" applyBorder="1">
      <alignment vertical="center"/>
    </xf>
    <xf numFmtId="0" fontId="174" fillId="29" borderId="127" xfId="0" applyNumberFormat="1" applyFont="1" applyFill="1" applyBorder="1" applyAlignment="1">
      <alignment horizontal="center" vertical="center"/>
    </xf>
    <xf numFmtId="0" fontId="174" fillId="29" borderId="31" xfId="0" applyNumberFormat="1" applyFont="1" applyFill="1" applyBorder="1" applyAlignment="1">
      <alignment horizontal="center" vertical="center"/>
    </xf>
    <xf numFmtId="0" fontId="174" fillId="29" borderId="218" xfId="0" applyNumberFormat="1" applyFont="1" applyFill="1" applyBorder="1" applyAlignment="1">
      <alignment horizontal="center" vertical="center"/>
    </xf>
    <xf numFmtId="0" fontId="174" fillId="29" borderId="127" xfId="0" applyNumberFormat="1" applyFont="1" applyFill="1" applyBorder="1" applyAlignment="1" applyProtection="1">
      <alignment horizontal="center" vertical="center"/>
    </xf>
    <xf numFmtId="0" fontId="174" fillId="29" borderId="31" xfId="0" applyNumberFormat="1" applyFont="1" applyFill="1" applyBorder="1" applyAlignment="1" applyProtection="1">
      <alignment horizontal="center" vertical="center"/>
    </xf>
    <xf numFmtId="0" fontId="174" fillId="29" borderId="32" xfId="0" applyNumberFormat="1" applyFont="1" applyFill="1" applyBorder="1" applyAlignment="1" applyProtection="1">
      <alignment horizontal="center" vertical="center"/>
    </xf>
    <xf numFmtId="0" fontId="252" fillId="0" borderId="88" xfId="21" applyFont="1" applyFill="1" applyBorder="1" applyAlignment="1" applyProtection="1">
      <alignment horizontal="center" vertical="center" shrinkToFit="1"/>
    </xf>
    <xf numFmtId="0" fontId="252" fillId="0" borderId="316" xfId="21" applyFont="1" applyFill="1" applyBorder="1" applyAlignment="1" applyProtection="1">
      <alignment horizontal="center" vertical="center" shrinkToFit="1"/>
    </xf>
    <xf numFmtId="176" fontId="255" fillId="0" borderId="12" xfId="21" applyNumberFormat="1" applyFont="1" applyBorder="1" applyAlignment="1">
      <alignment horizontal="center" vertical="center"/>
    </xf>
    <xf numFmtId="0" fontId="380" fillId="37" borderId="0" xfId="0" applyFont="1" applyFill="1" applyAlignment="1">
      <alignment horizontal="left" vertical="center"/>
    </xf>
    <xf numFmtId="0" fontId="163" fillId="0" borderId="0" xfId="21" applyFont="1" applyFill="1" applyBorder="1" applyAlignment="1" applyProtection="1">
      <alignment vertical="center"/>
    </xf>
    <xf numFmtId="0" fontId="289" fillId="8" borderId="2" xfId="0" applyFont="1" applyFill="1" applyBorder="1" applyAlignment="1">
      <alignment horizontal="center" vertical="center"/>
    </xf>
    <xf numFmtId="0" fontId="80" fillId="0" borderId="0" xfId="21" applyFont="1" applyBorder="1" applyAlignment="1">
      <alignment vertical="center"/>
    </xf>
    <xf numFmtId="0" fontId="80" fillId="0" borderId="0" xfId="21" applyFont="1" applyAlignment="1">
      <alignment vertical="center" shrinkToFit="1"/>
    </xf>
    <xf numFmtId="0" fontId="80" fillId="0" borderId="0" xfId="21" applyFont="1" applyBorder="1" applyAlignment="1">
      <alignment vertical="center" shrinkToFit="1"/>
    </xf>
    <xf numFmtId="0" fontId="369" fillId="0" borderId="0" xfId="21" applyFont="1" applyBorder="1" applyAlignment="1">
      <alignment vertical="center" shrinkToFit="1"/>
    </xf>
    <xf numFmtId="0" fontId="200" fillId="0" borderId="1" xfId="0" applyFont="1" applyBorder="1" applyAlignment="1">
      <alignment horizontal="center" vertical="center" wrapText="1"/>
    </xf>
    <xf numFmtId="176" fontId="200" fillId="0" borderId="1" xfId="0" applyNumberFormat="1" applyFont="1" applyBorder="1" applyAlignment="1">
      <alignment horizontal="left" vertical="center" wrapText="1"/>
    </xf>
    <xf numFmtId="0" fontId="199" fillId="0" borderId="1" xfId="0" applyFont="1" applyBorder="1" applyAlignment="1">
      <alignment vertical="center"/>
    </xf>
    <xf numFmtId="0" fontId="368" fillId="0" borderId="0" xfId="21" applyFont="1" applyAlignment="1">
      <alignment horizontal="center" vertical="center"/>
    </xf>
    <xf numFmtId="0" fontId="384" fillId="0" borderId="0" xfId="21" applyFont="1" applyAlignment="1">
      <alignment horizontal="left" vertical="center" shrinkToFit="1"/>
    </xf>
    <xf numFmtId="0" fontId="222" fillId="0" borderId="0" xfId="21" applyFont="1" applyFill="1" applyBorder="1" applyAlignment="1" applyProtection="1">
      <alignment vertical="center"/>
    </xf>
    <xf numFmtId="0" fontId="222" fillId="0" borderId="6" xfId="21" applyFont="1" applyFill="1" applyBorder="1" applyAlignment="1" applyProtection="1">
      <alignment vertical="center"/>
    </xf>
    <xf numFmtId="0" fontId="356" fillId="0" borderId="0" xfId="21" applyFont="1" applyFill="1" applyBorder="1" applyAlignment="1" applyProtection="1">
      <alignment vertical="center"/>
    </xf>
    <xf numFmtId="0" fontId="365" fillId="0" borderId="0" xfId="21" applyFont="1" applyFill="1" applyBorder="1" applyAlignment="1" applyProtection="1">
      <alignment vertical="center"/>
    </xf>
    <xf numFmtId="0" fontId="163" fillId="0" borderId="0" xfId="21" applyFont="1" applyBorder="1" applyAlignment="1" applyProtection="1">
      <alignment vertical="center"/>
    </xf>
    <xf numFmtId="0" fontId="222" fillId="0" borderId="4" xfId="21" applyFont="1" applyFill="1" applyBorder="1" applyAlignment="1" applyProtection="1">
      <alignment vertical="center"/>
    </xf>
    <xf numFmtId="0" fontId="353" fillId="0" borderId="0" xfId="21" applyFont="1" applyBorder="1" applyAlignment="1" applyProtection="1">
      <alignment vertical="center"/>
    </xf>
    <xf numFmtId="0" fontId="354" fillId="0" borderId="78" xfId="21" applyFont="1" applyFill="1" applyBorder="1" applyAlignment="1" applyProtection="1">
      <alignment vertical="center" shrinkToFit="1"/>
    </xf>
    <xf numFmtId="0" fontId="354" fillId="0" borderId="0" xfId="21" applyFont="1" applyFill="1" applyBorder="1" applyAlignment="1" applyProtection="1">
      <alignment horizontal="center" vertical="center" shrinkToFit="1"/>
    </xf>
    <xf numFmtId="0" fontId="354" fillId="0" borderId="1" xfId="21" applyFont="1" applyFill="1" applyBorder="1" applyAlignment="1" applyProtection="1">
      <alignment vertical="center" shrinkToFit="1"/>
    </xf>
    <xf numFmtId="0" fontId="354" fillId="0" borderId="9" xfId="21" applyFont="1" applyFill="1" applyBorder="1" applyAlignment="1" applyProtection="1">
      <alignment vertical="center" shrinkToFit="1"/>
    </xf>
    <xf numFmtId="0" fontId="354" fillId="0" borderId="4" xfId="21" applyFont="1" applyFill="1" applyBorder="1" applyAlignment="1" applyProtection="1">
      <alignment horizontal="center" vertical="center" shrinkToFit="1"/>
    </xf>
    <xf numFmtId="0" fontId="354" fillId="0" borderId="0" xfId="0" applyFont="1" applyFill="1" applyBorder="1" applyAlignment="1" applyProtection="1">
      <alignment horizontal="right" vertical="center" shrinkToFit="1"/>
    </xf>
    <xf numFmtId="0" fontId="354" fillId="0" borderId="4" xfId="0" applyFont="1" applyFill="1" applyBorder="1" applyAlignment="1" applyProtection="1">
      <alignment vertical="center" shrinkToFit="1"/>
    </xf>
    <xf numFmtId="0" fontId="354" fillId="0" borderId="0" xfId="21" applyFont="1" applyFill="1" applyBorder="1" applyAlignment="1" applyProtection="1">
      <alignment vertical="center" shrinkToFit="1"/>
    </xf>
    <xf numFmtId="0" fontId="354" fillId="0" borderId="0" xfId="0" applyFont="1" applyFill="1" applyBorder="1" applyAlignment="1" applyProtection="1">
      <alignment vertical="center" shrinkToFit="1"/>
    </xf>
    <xf numFmtId="0" fontId="354" fillId="0" borderId="0" xfId="21" applyFont="1" applyFill="1" applyBorder="1" applyAlignment="1" applyProtection="1">
      <alignment vertical="top" shrinkToFit="1"/>
    </xf>
    <xf numFmtId="0" fontId="354" fillId="0" borderId="0" xfId="21" applyFont="1" applyFill="1" applyBorder="1" applyAlignment="1" applyProtection="1">
      <alignment horizontal="left" vertical="top" shrinkToFit="1"/>
    </xf>
    <xf numFmtId="0" fontId="354" fillId="0" borderId="4" xfId="21" applyFont="1" applyFill="1" applyBorder="1" applyAlignment="1" applyProtection="1">
      <alignment vertical="center" shrinkToFit="1"/>
    </xf>
    <xf numFmtId="0" fontId="354" fillId="0" borderId="4" xfId="0" applyFont="1" applyFill="1" applyBorder="1" applyAlignment="1" applyProtection="1">
      <alignment horizontal="right" vertical="center" shrinkToFit="1"/>
    </xf>
    <xf numFmtId="0" fontId="354" fillId="0" borderId="0" xfId="0" applyFont="1" applyFill="1" applyBorder="1" applyAlignment="1" applyProtection="1">
      <alignment horizontal="left" vertical="center" shrinkToFit="1"/>
    </xf>
    <xf numFmtId="0" fontId="354" fillId="0" borderId="3" xfId="21" applyFont="1" applyFill="1" applyBorder="1" applyAlignment="1" applyProtection="1">
      <alignment vertical="center" shrinkToFit="1"/>
    </xf>
    <xf numFmtId="0" fontId="354" fillId="0" borderId="6" xfId="21" applyFont="1" applyFill="1" applyBorder="1" applyAlignment="1" applyProtection="1">
      <alignment vertical="center" shrinkToFit="1"/>
    </xf>
    <xf numFmtId="0" fontId="354" fillId="0" borderId="77" xfId="21" applyFont="1" applyFill="1" applyBorder="1" applyAlignment="1" applyProtection="1">
      <alignment vertical="center" shrinkToFit="1"/>
    </xf>
    <xf numFmtId="0" fontId="354" fillId="0" borderId="440" xfId="21" applyFont="1" applyFill="1" applyBorder="1" applyAlignment="1" applyProtection="1">
      <alignment vertical="center" shrinkToFit="1"/>
    </xf>
    <xf numFmtId="0" fontId="354" fillId="0" borderId="8" xfId="21" applyFont="1" applyFill="1" applyBorder="1" applyAlignment="1" applyProtection="1">
      <alignment vertical="center" shrinkToFit="1"/>
    </xf>
    <xf numFmtId="0" fontId="354" fillId="0" borderId="61" xfId="21" applyFont="1" applyFill="1" applyBorder="1" applyAlignment="1" applyProtection="1">
      <alignment vertical="center" shrinkToFit="1"/>
    </xf>
    <xf numFmtId="0" fontId="354" fillId="0" borderId="62" xfId="21" applyFont="1" applyFill="1" applyBorder="1" applyAlignment="1" applyProtection="1">
      <alignment vertical="center" shrinkToFit="1"/>
    </xf>
    <xf numFmtId="0" fontId="114" fillId="0" borderId="62" xfId="21" applyFont="1" applyFill="1" applyBorder="1" applyAlignment="1" applyProtection="1">
      <alignment vertical="top" textRotation="255" shrinkToFit="1"/>
    </xf>
    <xf numFmtId="0" fontId="277" fillId="0" borderId="0" xfId="0" applyFont="1" applyBorder="1" applyAlignment="1">
      <alignment vertical="center" wrapText="1"/>
    </xf>
    <xf numFmtId="0" fontId="277" fillId="0" borderId="0" xfId="0" applyFont="1" applyBorder="1" applyAlignment="1">
      <alignment vertical="center"/>
    </xf>
    <xf numFmtId="0" fontId="370" fillId="0" borderId="0" xfId="0" applyFont="1" applyFill="1" applyAlignment="1">
      <alignment vertical="center" wrapText="1"/>
    </xf>
    <xf numFmtId="0" fontId="170" fillId="53" borderId="0" xfId="0" applyFont="1" applyFill="1" applyBorder="1" applyAlignment="1">
      <alignment vertical="center"/>
    </xf>
    <xf numFmtId="0" fontId="386" fillId="0" borderId="0" xfId="0" applyFont="1" applyBorder="1" applyAlignment="1" applyProtection="1">
      <alignment vertical="center"/>
      <protection locked="0"/>
    </xf>
    <xf numFmtId="49" fontId="138" fillId="0" borderId="0" xfId="0" applyNumberFormat="1" applyFont="1" applyFill="1" applyBorder="1" applyAlignment="1">
      <alignment vertical="center" wrapText="1"/>
    </xf>
    <xf numFmtId="0" fontId="170" fillId="0" borderId="0" xfId="0" applyFont="1" applyFill="1" applyBorder="1" applyAlignment="1">
      <alignment vertical="center"/>
    </xf>
    <xf numFmtId="0" fontId="273" fillId="0" borderId="0" xfId="0" applyFont="1" applyFill="1" applyBorder="1" applyAlignment="1">
      <alignment vertical="center" wrapText="1"/>
    </xf>
    <xf numFmtId="0" fontId="274" fillId="55" borderId="20" xfId="0" applyFont="1" applyFill="1" applyBorder="1" applyAlignment="1">
      <alignment vertical="center"/>
    </xf>
    <xf numFmtId="0" fontId="274" fillId="55" borderId="453" xfId="0" applyFont="1" applyFill="1" applyBorder="1" applyAlignment="1">
      <alignment vertical="center"/>
    </xf>
    <xf numFmtId="176" fontId="281" fillId="2" borderId="454" xfId="0" applyNumberFormat="1" applyFont="1" applyFill="1" applyBorder="1" applyAlignment="1" applyProtection="1">
      <alignment vertical="center"/>
      <protection locked="0"/>
    </xf>
    <xf numFmtId="0" fontId="274" fillId="37" borderId="38" xfId="21" applyFont="1" applyFill="1" applyBorder="1" applyAlignment="1">
      <alignment vertical="center"/>
    </xf>
    <xf numFmtId="0" fontId="238" fillId="0" borderId="23" xfId="0" applyFont="1" applyBorder="1" applyAlignment="1">
      <alignment horizontal="center" vertical="center"/>
    </xf>
    <xf numFmtId="176" fontId="281" fillId="2" borderId="456" xfId="0" applyNumberFormat="1" applyFont="1" applyFill="1" applyBorder="1" applyAlignment="1" applyProtection="1">
      <alignment vertical="center"/>
      <protection locked="0"/>
    </xf>
    <xf numFmtId="184" fontId="114" fillId="0" borderId="62" xfId="21" applyNumberFormat="1" applyFont="1" applyFill="1" applyBorder="1" applyAlignment="1" applyProtection="1">
      <alignment horizontal="center" vertical="center" shrinkToFit="1"/>
    </xf>
    <xf numFmtId="176" fontId="352" fillId="0" borderId="1" xfId="21" applyNumberFormat="1" applyFont="1" applyBorder="1" applyAlignment="1" applyProtection="1">
      <alignment vertical="center" shrinkToFit="1"/>
    </xf>
    <xf numFmtId="176" fontId="352" fillId="0" borderId="9" xfId="21" applyNumberFormat="1" applyFont="1" applyBorder="1" applyAlignment="1" applyProtection="1">
      <alignment vertical="center" shrinkToFit="1"/>
    </xf>
    <xf numFmtId="0" fontId="108" fillId="0" borderId="1" xfId="21" applyFont="1" applyBorder="1" applyAlignment="1" applyProtection="1"/>
    <xf numFmtId="0" fontId="108" fillId="0" borderId="1" xfId="21" applyFont="1" applyBorder="1" applyAlignment="1" applyProtection="1">
      <alignment horizontal="center"/>
    </xf>
    <xf numFmtId="0" fontId="108" fillId="0" borderId="1" xfId="21" applyFont="1" applyBorder="1" applyAlignment="1" applyProtection="1">
      <alignment horizontal="left"/>
    </xf>
    <xf numFmtId="0" fontId="352" fillId="0" borderId="2" xfId="0" applyFont="1" applyFill="1" applyBorder="1" applyAlignment="1" applyProtection="1">
      <alignment horizontal="center" vertical="center" shrinkToFit="1"/>
    </xf>
    <xf numFmtId="0" fontId="352" fillId="0" borderId="10" xfId="0" applyFont="1" applyFill="1" applyBorder="1" applyAlignment="1" applyProtection="1">
      <alignment horizontal="center" vertical="center" shrinkToFit="1"/>
    </xf>
    <xf numFmtId="0" fontId="114" fillId="0" borderId="12" xfId="21" applyFont="1" applyBorder="1" applyAlignment="1" applyProtection="1">
      <alignment vertical="center" wrapText="1"/>
    </xf>
    <xf numFmtId="0" fontId="114" fillId="0" borderId="12" xfId="21" applyFont="1" applyBorder="1" applyAlignment="1" applyProtection="1">
      <alignment horizontal="center" vertical="center"/>
    </xf>
    <xf numFmtId="0" fontId="114" fillId="0" borderId="10" xfId="21" applyFont="1" applyBorder="1" applyAlignment="1" applyProtection="1">
      <alignment horizontal="center" vertical="center"/>
    </xf>
    <xf numFmtId="0" fontId="114" fillId="0" borderId="61" xfId="21" applyFont="1" applyBorder="1" applyAlignment="1" applyProtection="1">
      <alignment horizontal="center" vertical="center"/>
    </xf>
    <xf numFmtId="0" fontId="114" fillId="0" borderId="61" xfId="21" applyFont="1" applyFill="1" applyBorder="1" applyAlignment="1" applyProtection="1">
      <alignment horizontal="center" vertical="center"/>
    </xf>
    <xf numFmtId="0" fontId="114" fillId="0" borderId="445" xfId="21" applyFont="1" applyFill="1" applyBorder="1" applyAlignment="1" applyProtection="1">
      <alignment horizontal="center" vertical="center"/>
    </xf>
    <xf numFmtId="0" fontId="114" fillId="0" borderId="2" xfId="21" applyFont="1" applyBorder="1" applyAlignment="1" applyProtection="1">
      <alignment horizontal="center" vertical="center"/>
    </xf>
    <xf numFmtId="0" fontId="114" fillId="0" borderId="2" xfId="21" applyFont="1" applyFill="1" applyBorder="1" applyAlignment="1" applyProtection="1">
      <alignment horizontal="center" vertical="center"/>
    </xf>
    <xf numFmtId="0" fontId="354" fillId="0" borderId="78" xfId="0" applyFont="1" applyBorder="1" applyAlignment="1" applyProtection="1">
      <alignment vertical="center" shrinkToFit="1"/>
    </xf>
    <xf numFmtId="0" fontId="354" fillId="11" borderId="1" xfId="21" applyFont="1" applyFill="1" applyBorder="1" applyAlignment="1" applyProtection="1">
      <alignment vertical="center" shrinkToFit="1"/>
    </xf>
    <xf numFmtId="0" fontId="222" fillId="0" borderId="12" xfId="21" applyFont="1" applyBorder="1" applyProtection="1">
      <alignment vertical="center"/>
    </xf>
    <xf numFmtId="0" fontId="222" fillId="0" borderId="13" xfId="21" applyFont="1" applyBorder="1" applyProtection="1">
      <alignment vertical="center"/>
    </xf>
    <xf numFmtId="0" fontId="222" fillId="0" borderId="13" xfId="21" applyFont="1" applyBorder="1" applyAlignment="1" applyProtection="1">
      <alignment vertical="center"/>
    </xf>
    <xf numFmtId="0" fontId="222" fillId="0" borderId="13" xfId="21" applyFont="1" applyBorder="1" applyAlignment="1" applyProtection="1">
      <alignment horizontal="center" vertical="center"/>
    </xf>
    <xf numFmtId="0" fontId="222" fillId="0" borderId="14" xfId="21" applyFont="1" applyBorder="1" applyProtection="1">
      <alignment vertical="center"/>
    </xf>
    <xf numFmtId="0" fontId="222" fillId="0" borderId="5" xfId="21" applyFont="1" applyBorder="1" applyAlignment="1" applyProtection="1">
      <alignment horizontal="center" vertical="center"/>
    </xf>
    <xf numFmtId="0" fontId="222" fillId="0" borderId="9" xfId="21" applyFont="1" applyBorder="1" applyProtection="1">
      <alignment vertical="center"/>
    </xf>
    <xf numFmtId="0" fontId="222" fillId="0" borderId="1" xfId="21" applyFont="1" applyBorder="1" applyProtection="1">
      <alignment vertical="center"/>
    </xf>
    <xf numFmtId="0" fontId="222" fillId="0" borderId="8" xfId="21" applyFont="1" applyBorder="1" applyProtection="1">
      <alignment vertical="center"/>
    </xf>
    <xf numFmtId="0" fontId="222" fillId="0" borderId="10" xfId="21" applyFont="1" applyBorder="1" applyProtection="1">
      <alignment vertical="center"/>
    </xf>
    <xf numFmtId="176" fontId="281" fillId="2" borderId="456" xfId="0" applyNumberFormat="1" applyFont="1" applyFill="1" applyBorder="1" applyAlignment="1" applyProtection="1">
      <alignment horizontal="center" vertical="center"/>
      <protection locked="0"/>
    </xf>
    <xf numFmtId="176" fontId="281" fillId="2" borderId="454" xfId="0" applyNumberFormat="1" applyFont="1" applyFill="1" applyBorder="1" applyAlignment="1" applyProtection="1">
      <alignment horizontal="center" vertical="center"/>
      <protection locked="0"/>
    </xf>
    <xf numFmtId="0" fontId="80" fillId="0" borderId="0" xfId="21" applyFont="1" applyAlignment="1">
      <alignment horizontal="left" vertical="center" shrinkToFit="1"/>
    </xf>
    <xf numFmtId="0" fontId="354" fillId="2" borderId="0" xfId="21" applyFont="1" applyFill="1" applyBorder="1" applyAlignment="1" applyProtection="1">
      <alignment vertical="center" shrinkToFit="1"/>
    </xf>
    <xf numFmtId="0" fontId="354" fillId="0" borderId="7" xfId="21" applyFont="1" applyFill="1" applyBorder="1" applyAlignment="1" applyProtection="1">
      <alignment vertical="center" shrinkToFit="1"/>
    </xf>
    <xf numFmtId="183" fontId="354" fillId="0" borderId="62" xfId="21" applyNumberFormat="1" applyFont="1" applyBorder="1" applyAlignment="1" applyProtection="1">
      <alignment horizontal="center" vertical="center"/>
    </xf>
    <xf numFmtId="0" fontId="354" fillId="0" borderId="62" xfId="21" applyFont="1" applyFill="1" applyBorder="1" applyAlignment="1" applyProtection="1">
      <alignment vertical="top" textRotation="255" shrinkToFit="1"/>
    </xf>
    <xf numFmtId="184" fontId="354" fillId="0" borderId="62" xfId="21" applyNumberFormat="1" applyFont="1" applyFill="1" applyBorder="1" applyAlignment="1" applyProtection="1">
      <alignment horizontal="center" vertical="center" shrinkToFit="1"/>
    </xf>
    <xf numFmtId="0" fontId="354" fillId="0" borderId="4" xfId="0" applyFont="1" applyFill="1" applyBorder="1" applyAlignment="1" applyProtection="1">
      <alignment horizontal="center" vertical="center" shrinkToFit="1"/>
    </xf>
    <xf numFmtId="0" fontId="354" fillId="0" borderId="0" xfId="0" applyFont="1" applyFill="1" applyBorder="1" applyAlignment="1" applyProtection="1">
      <alignment horizontal="center" vertical="center" shrinkToFit="1"/>
    </xf>
    <xf numFmtId="0" fontId="222" fillId="0" borderId="5" xfId="21" applyFont="1" applyBorder="1" applyAlignment="1" applyProtection="1">
      <alignment horizontal="center" vertical="center"/>
    </xf>
    <xf numFmtId="0" fontId="354" fillId="2" borderId="6" xfId="21" applyFont="1" applyFill="1" applyBorder="1" applyAlignment="1" applyProtection="1">
      <alignment vertical="center" shrinkToFit="1"/>
      <protection locked="0"/>
    </xf>
    <xf numFmtId="0" fontId="354" fillId="2" borderId="62" xfId="21" applyFont="1" applyFill="1" applyBorder="1" applyAlignment="1" applyProtection="1">
      <alignment vertical="center" shrinkToFit="1"/>
      <protection locked="0"/>
    </xf>
    <xf numFmtId="0" fontId="354" fillId="2" borderId="8" xfId="21" applyFont="1" applyFill="1" applyBorder="1" applyAlignment="1" applyProtection="1">
      <alignment vertical="center" shrinkToFit="1"/>
      <protection locked="0"/>
    </xf>
    <xf numFmtId="0" fontId="182" fillId="2" borderId="452" xfId="0" applyFont="1" applyFill="1" applyBorder="1" applyAlignment="1" applyProtection="1">
      <alignment horizontal="center" vertical="center"/>
      <protection locked="0"/>
    </xf>
    <xf numFmtId="0" fontId="80" fillId="0" borderId="0" xfId="21" applyAlignment="1" applyProtection="1"/>
    <xf numFmtId="0" fontId="80" fillId="0" borderId="0" xfId="21" applyBorder="1" applyAlignment="1" applyProtection="1"/>
    <xf numFmtId="0" fontId="80" fillId="0" borderId="0" xfId="21" applyProtection="1">
      <alignment vertical="center"/>
    </xf>
    <xf numFmtId="0" fontId="80" fillId="0" borderId="0" xfId="21" applyBorder="1" applyProtection="1">
      <alignment vertical="center"/>
    </xf>
    <xf numFmtId="0" fontId="282" fillId="0" borderId="0" xfId="0" applyFont="1" applyAlignment="1" applyProtection="1">
      <alignment horizontal="right" vertical="center"/>
    </xf>
    <xf numFmtId="0" fontId="52" fillId="0" borderId="0" xfId="0" applyNumberFormat="1" applyFont="1" applyAlignment="1" applyProtection="1">
      <alignment horizontal="center" vertical="center"/>
    </xf>
    <xf numFmtId="0" fontId="282" fillId="0" borderId="0" xfId="0" applyFont="1" applyAlignment="1" applyProtection="1">
      <alignment horizontal="left"/>
    </xf>
    <xf numFmtId="0" fontId="3" fillId="0" borderId="0" xfId="0" applyFont="1" applyAlignment="1" applyProtection="1">
      <alignment horizontal="left" vertical="center"/>
    </xf>
    <xf numFmtId="0" fontId="101" fillId="0" borderId="0" xfId="0" applyFont="1" applyAlignment="1" applyProtection="1">
      <alignment horizontal="left" vertical="center"/>
    </xf>
    <xf numFmtId="0" fontId="51" fillId="0" borderId="0" xfId="0" applyFont="1" applyAlignment="1" applyProtection="1">
      <alignment horizontal="left" vertical="center"/>
    </xf>
    <xf numFmtId="0" fontId="282" fillId="0" borderId="0" xfId="0" applyFont="1" applyAlignment="1" applyProtection="1">
      <alignment horizontal="left" vertical="center"/>
    </xf>
    <xf numFmtId="0" fontId="80" fillId="0" borderId="0" xfId="21" applyFont="1" applyAlignment="1" applyProtection="1">
      <alignment horizontal="left" vertical="center"/>
    </xf>
    <xf numFmtId="0" fontId="273" fillId="0" borderId="0" xfId="0" applyFont="1" applyFill="1" applyBorder="1" applyAlignment="1" applyProtection="1">
      <alignment vertical="center" wrapText="1"/>
    </xf>
    <xf numFmtId="0" fontId="274" fillId="53" borderId="38" xfId="0" applyFont="1" applyFill="1" applyBorder="1" applyAlignment="1" applyProtection="1">
      <alignment vertical="center"/>
    </xf>
    <xf numFmtId="0" fontId="274" fillId="53" borderId="455" xfId="0" applyFont="1" applyFill="1" applyBorder="1" applyAlignment="1" applyProtection="1">
      <alignment vertical="center"/>
    </xf>
    <xf numFmtId="0" fontId="274" fillId="37" borderId="38" xfId="21" applyFont="1" applyFill="1" applyBorder="1" applyAlignment="1" applyProtection="1">
      <alignment vertical="center"/>
    </xf>
    <xf numFmtId="0" fontId="238" fillId="0" borderId="23" xfId="0" applyFont="1" applyBorder="1" applyAlignment="1" applyProtection="1">
      <alignment horizontal="center" vertical="center"/>
    </xf>
    <xf numFmtId="0" fontId="277" fillId="0" borderId="0" xfId="0" applyFont="1" applyBorder="1" applyAlignment="1" applyProtection="1">
      <alignment vertical="center"/>
    </xf>
    <xf numFmtId="0" fontId="277" fillId="0" borderId="0" xfId="0" applyFont="1" applyBorder="1" applyAlignment="1" applyProtection="1">
      <alignment vertical="center" wrapText="1"/>
    </xf>
    <xf numFmtId="0" fontId="3" fillId="0" borderId="0" xfId="21" applyFont="1" applyAlignment="1" applyProtection="1">
      <alignment horizontal="left" vertical="center"/>
    </xf>
    <xf numFmtId="0" fontId="101" fillId="0" borderId="0" xfId="21" applyFont="1" applyAlignment="1" applyProtection="1">
      <alignment horizontal="left" vertical="center"/>
    </xf>
    <xf numFmtId="0" fontId="80" fillId="0" borderId="0" xfId="21" applyAlignment="1" applyProtection="1">
      <alignment horizontal="left" vertical="center"/>
    </xf>
    <xf numFmtId="0" fontId="112" fillId="0" borderId="0" xfId="0" applyFont="1" applyAlignment="1" applyProtection="1">
      <alignment horizontal="left" vertical="center"/>
    </xf>
    <xf numFmtId="0" fontId="274" fillId="55" borderId="20" xfId="0" applyFont="1" applyFill="1" applyBorder="1" applyAlignment="1" applyProtection="1">
      <alignment vertical="center"/>
    </xf>
    <xf numFmtId="0" fontId="274" fillId="55" borderId="453" xfId="0" applyFont="1" applyFill="1" applyBorder="1" applyAlignment="1" applyProtection="1">
      <alignment vertical="center"/>
    </xf>
    <xf numFmtId="0" fontId="177" fillId="0" borderId="0" xfId="0" applyFont="1" applyAlignment="1" applyProtection="1">
      <alignment vertical="top" wrapText="1"/>
    </xf>
    <xf numFmtId="0" fontId="38" fillId="0" borderId="0" xfId="0" applyFont="1" applyAlignment="1" applyProtection="1">
      <alignment horizontal="left" vertical="center"/>
    </xf>
    <xf numFmtId="0" fontId="385" fillId="0" borderId="0" xfId="0" applyFont="1" applyAlignment="1" applyProtection="1">
      <alignment horizontal="left" vertical="center" wrapText="1"/>
    </xf>
    <xf numFmtId="0" fontId="166" fillId="0" borderId="0" xfId="0" applyFont="1" applyAlignment="1" applyProtection="1">
      <alignment horizontal="left" vertical="center" wrapText="1"/>
    </xf>
    <xf numFmtId="0" fontId="177" fillId="0" borderId="0" xfId="0" applyFont="1" applyAlignment="1" applyProtection="1">
      <alignment horizontal="left" vertical="center" wrapText="1"/>
    </xf>
    <xf numFmtId="0" fontId="170" fillId="0" borderId="0" xfId="0" applyFont="1" applyAlignment="1" applyProtection="1">
      <alignment horizontal="left" vertical="center" wrapText="1"/>
    </xf>
    <xf numFmtId="0" fontId="210" fillId="0" borderId="0" xfId="0" applyFont="1" applyAlignment="1" applyProtection="1">
      <alignment horizontal="left" vertical="center" wrapText="1"/>
    </xf>
    <xf numFmtId="0" fontId="370" fillId="0" borderId="0" xfId="0" applyFont="1" applyFill="1" applyAlignment="1" applyProtection="1">
      <alignment vertical="center" wrapText="1"/>
    </xf>
    <xf numFmtId="0" fontId="80" fillId="0" borderId="0" xfId="21" applyFill="1" applyProtection="1">
      <alignment vertical="center"/>
    </xf>
    <xf numFmtId="0" fontId="284" fillId="0" borderId="0" xfId="0" applyFont="1" applyFill="1" applyAlignment="1" applyProtection="1">
      <alignment vertical="center" wrapText="1"/>
    </xf>
    <xf numFmtId="0" fontId="3" fillId="0" borderId="0" xfId="0" applyFont="1" applyFill="1" applyAlignment="1" applyProtection="1">
      <alignment horizontal="left" vertical="center"/>
    </xf>
    <xf numFmtId="0" fontId="101" fillId="0" borderId="0" xfId="0" applyFont="1" applyFill="1" applyAlignment="1" applyProtection="1">
      <alignment horizontal="left" vertical="center" wrapText="1"/>
    </xf>
    <xf numFmtId="0" fontId="137" fillId="0" borderId="0" xfId="0" applyFont="1" applyFill="1" applyAlignment="1" applyProtection="1">
      <alignment horizontal="left" vertical="center" wrapText="1"/>
    </xf>
    <xf numFmtId="0" fontId="284" fillId="0" borderId="0" xfId="0" applyFont="1" applyFill="1" applyAlignment="1" applyProtection="1">
      <alignment horizontal="left" vertical="center" wrapText="1"/>
    </xf>
    <xf numFmtId="0" fontId="134" fillId="0" borderId="0" xfId="0" applyFont="1" applyFill="1" applyAlignment="1" applyProtection="1">
      <alignment horizontal="left" vertical="center" wrapText="1"/>
    </xf>
    <xf numFmtId="0" fontId="275" fillId="0" borderId="0" xfId="0" applyFont="1" applyFill="1" applyAlignment="1" applyProtection="1">
      <alignment horizontal="left" vertical="center" wrapText="1"/>
    </xf>
    <xf numFmtId="0" fontId="233" fillId="26" borderId="0" xfId="0" applyFont="1" applyFill="1" applyAlignment="1" applyProtection="1">
      <alignment horizontal="center" vertical="center"/>
    </xf>
    <xf numFmtId="49" fontId="138" fillId="0" borderId="0" xfId="0" applyNumberFormat="1" applyFont="1" applyFill="1" applyBorder="1" applyAlignment="1" applyProtection="1">
      <alignment vertical="center" wrapText="1"/>
    </xf>
    <xf numFmtId="0" fontId="144" fillId="0" borderId="0" xfId="0" applyFont="1" applyFill="1" applyAlignment="1" applyProtection="1">
      <alignment vertical="center" wrapText="1"/>
    </xf>
    <xf numFmtId="0" fontId="38" fillId="0" borderId="0" xfId="0" applyFont="1" applyAlignment="1" applyProtection="1">
      <alignment horizontal="left" vertical="center" shrinkToFit="1"/>
    </xf>
    <xf numFmtId="0" fontId="385" fillId="0" borderId="0" xfId="0" applyFont="1" applyAlignment="1" applyProtection="1">
      <alignment horizontal="left" vertical="center" shrinkToFit="1"/>
    </xf>
    <xf numFmtId="0" fontId="166" fillId="0" borderId="0" xfId="0" applyFont="1" applyAlignment="1" applyProtection="1">
      <alignment horizontal="left" vertical="center" shrinkToFit="1"/>
    </xf>
    <xf numFmtId="0" fontId="210" fillId="0" borderId="0" xfId="0" applyFont="1" applyAlignment="1" applyProtection="1">
      <alignment horizontal="left" vertical="center" shrinkToFit="1"/>
    </xf>
    <xf numFmtId="0" fontId="384" fillId="0" borderId="0" xfId="0" applyFont="1" applyAlignment="1" applyProtection="1">
      <alignment horizontal="left" vertical="center" shrinkToFit="1"/>
    </xf>
    <xf numFmtId="0" fontId="177" fillId="0" borderId="0" xfId="0" applyFont="1" applyAlignment="1" applyProtection="1">
      <alignment horizontal="left" vertical="center" shrinkToFit="1"/>
    </xf>
    <xf numFmtId="0" fontId="170" fillId="0" borderId="0" xfId="0" applyFont="1" applyAlignment="1" applyProtection="1">
      <alignment horizontal="left" vertical="center" shrinkToFit="1"/>
    </xf>
    <xf numFmtId="20" fontId="210" fillId="0" borderId="0" xfId="0" applyNumberFormat="1" applyFont="1" applyAlignment="1" applyProtection="1">
      <alignment horizontal="left" vertical="center" shrinkToFit="1"/>
    </xf>
    <xf numFmtId="0" fontId="101" fillId="0" borderId="0" xfId="0" applyFont="1" applyFill="1" applyAlignment="1" applyProtection="1">
      <alignment horizontal="left" vertical="center"/>
    </xf>
    <xf numFmtId="0" fontId="0" fillId="0" borderId="0" xfId="0" applyFont="1" applyFill="1" applyAlignment="1" applyProtection="1">
      <alignment horizontal="left" vertical="center"/>
    </xf>
    <xf numFmtId="0" fontId="0" fillId="0" borderId="0" xfId="0" applyFill="1" applyAlignment="1" applyProtection="1">
      <alignment horizontal="left" vertical="center"/>
    </xf>
    <xf numFmtId="0" fontId="383" fillId="0" borderId="0" xfId="0" applyFont="1" applyFill="1" applyAlignment="1" applyProtection="1">
      <alignment horizontal="left" vertical="center"/>
    </xf>
    <xf numFmtId="0" fontId="108" fillId="0" borderId="0" xfId="21" applyFont="1" applyBorder="1" applyAlignment="1" applyProtection="1">
      <alignment horizontal="center"/>
    </xf>
    <xf numFmtId="0" fontId="101" fillId="0" borderId="0" xfId="21" applyFont="1" applyBorder="1" applyAlignment="1" applyProtection="1">
      <alignment horizontal="left" vertical="center"/>
    </xf>
    <xf numFmtId="0" fontId="80" fillId="0" borderId="0" xfId="21" applyFont="1" applyBorder="1" applyAlignment="1" applyProtection="1">
      <alignment horizontal="left" vertical="center"/>
    </xf>
    <xf numFmtId="176" fontId="283" fillId="0" borderId="0" xfId="21" applyNumberFormat="1" applyFont="1" applyBorder="1" applyAlignment="1" applyProtection="1">
      <alignment horizontal="left" vertical="center"/>
    </xf>
    <xf numFmtId="0" fontId="283" fillId="0" borderId="0" xfId="21" applyFont="1" applyProtection="1">
      <alignment vertical="center"/>
    </xf>
    <xf numFmtId="0" fontId="3" fillId="0" borderId="0" xfId="0" applyFont="1" applyBorder="1" applyAlignment="1" applyProtection="1">
      <alignment horizontal="left" vertical="center"/>
    </xf>
    <xf numFmtId="0" fontId="5" fillId="0" borderId="0" xfId="0" applyFont="1" applyBorder="1" applyAlignment="1" applyProtection="1">
      <alignment vertical="center" wrapText="1" shrinkToFit="1"/>
    </xf>
    <xf numFmtId="0" fontId="255" fillId="0" borderId="0" xfId="21" applyFont="1" applyBorder="1" applyAlignment="1" applyProtection="1">
      <alignment horizontal="left" vertical="center"/>
    </xf>
    <xf numFmtId="0" fontId="255" fillId="0" borderId="0" xfId="21" applyFont="1" applyAlignment="1" applyProtection="1">
      <alignment horizontal="left" vertical="center"/>
    </xf>
    <xf numFmtId="176" fontId="101" fillId="0" borderId="0" xfId="21" applyNumberFormat="1" applyFont="1" applyBorder="1" applyAlignment="1" applyProtection="1">
      <alignment horizontal="left" vertical="center" wrapText="1"/>
    </xf>
    <xf numFmtId="0" fontId="368" fillId="0" borderId="0" xfId="21" applyFont="1" applyBorder="1" applyAlignment="1" applyProtection="1">
      <alignment vertical="center"/>
    </xf>
    <xf numFmtId="0" fontId="368" fillId="0" borderId="0" xfId="21" applyFont="1" applyBorder="1" applyAlignment="1" applyProtection="1">
      <alignment horizontal="left" vertical="center"/>
    </xf>
    <xf numFmtId="176" fontId="109" fillId="0" borderId="0" xfId="21" applyNumberFormat="1" applyFont="1" applyBorder="1" applyAlignment="1" applyProtection="1">
      <alignment vertical="center" wrapText="1"/>
    </xf>
    <xf numFmtId="0" fontId="113" fillId="0" borderId="0" xfId="21" applyFont="1" applyFill="1" applyBorder="1" applyAlignment="1" applyProtection="1">
      <alignment vertical="center" wrapText="1"/>
    </xf>
    <xf numFmtId="0" fontId="369" fillId="0" borderId="0" xfId="21" applyFont="1" applyBorder="1" applyAlignment="1" applyProtection="1">
      <alignment horizontal="center" vertical="center"/>
    </xf>
    <xf numFmtId="0" fontId="3" fillId="0" borderId="0" xfId="21" applyFont="1" applyBorder="1" applyAlignment="1" applyProtection="1">
      <alignment horizontal="left" vertical="center"/>
    </xf>
    <xf numFmtId="0" fontId="80" fillId="0" borderId="0" xfId="21" applyBorder="1" applyAlignment="1" applyProtection="1">
      <alignment horizontal="center" vertical="center"/>
    </xf>
    <xf numFmtId="0" fontId="369" fillId="0" borderId="0" xfId="21" applyFont="1" applyBorder="1" applyAlignment="1" applyProtection="1">
      <alignment vertical="center" shrinkToFit="1"/>
    </xf>
    <xf numFmtId="0" fontId="367" fillId="0" borderId="0" xfId="21" applyFont="1" applyBorder="1" applyAlignment="1" applyProtection="1">
      <alignment vertical="center"/>
    </xf>
    <xf numFmtId="0" fontId="367" fillId="0" borderId="0" xfId="21" applyFont="1" applyBorder="1" applyAlignment="1" applyProtection="1">
      <alignment horizontal="left" vertical="center"/>
    </xf>
    <xf numFmtId="0" fontId="105" fillId="0" borderId="0" xfId="21" applyFont="1" applyBorder="1" applyAlignment="1" applyProtection="1">
      <alignment horizontal="center" vertical="center" shrinkToFit="1"/>
    </xf>
    <xf numFmtId="0" fontId="105" fillId="0" borderId="0" xfId="21" applyFont="1" applyBorder="1" applyAlignment="1" applyProtection="1">
      <alignment horizontal="center" vertical="center"/>
    </xf>
    <xf numFmtId="0" fontId="80" fillId="0" borderId="0" xfId="21" applyFont="1" applyBorder="1" applyAlignment="1" applyProtection="1">
      <alignment vertical="center"/>
    </xf>
    <xf numFmtId="0" fontId="80" fillId="0" borderId="0" xfId="21" applyFont="1" applyBorder="1" applyAlignment="1" applyProtection="1">
      <alignment vertical="center" shrinkToFit="1"/>
    </xf>
    <xf numFmtId="183" fontId="114" fillId="0" borderId="62" xfId="21" applyNumberFormat="1" applyFont="1" applyBorder="1" applyAlignment="1" applyProtection="1">
      <alignment horizontal="center" vertical="center"/>
    </xf>
    <xf numFmtId="0" fontId="80" fillId="0" borderId="0" xfId="21" applyFont="1" applyBorder="1" applyAlignment="1" applyProtection="1">
      <alignment horizontal="left"/>
    </xf>
    <xf numFmtId="0" fontId="271" fillId="0" borderId="0" xfId="21" applyFont="1" applyBorder="1" applyAlignment="1" applyProtection="1">
      <alignment horizontal="left" vertical="center" wrapText="1"/>
    </xf>
    <xf numFmtId="0" fontId="80" fillId="0" borderId="0" xfId="21" applyFont="1" applyAlignment="1" applyProtection="1">
      <alignment vertical="center" shrinkToFit="1"/>
    </xf>
    <xf numFmtId="0" fontId="80" fillId="0" borderId="0" xfId="21" applyFont="1" applyAlignment="1" applyProtection="1">
      <alignment horizontal="left" vertical="center" shrinkToFit="1"/>
    </xf>
    <xf numFmtId="183" fontId="222" fillId="0" borderId="62" xfId="21" applyNumberFormat="1" applyFont="1" applyBorder="1" applyAlignment="1" applyProtection="1">
      <alignment horizontal="center" vertical="center"/>
    </xf>
    <xf numFmtId="0" fontId="271" fillId="0" borderId="6" xfId="21" applyFont="1" applyBorder="1" applyAlignment="1" applyProtection="1">
      <alignment horizontal="left" vertical="center" wrapText="1"/>
    </xf>
    <xf numFmtId="0" fontId="141" fillId="0" borderId="0" xfId="21" applyFont="1" applyBorder="1" applyAlignment="1" applyProtection="1">
      <alignment vertical="center"/>
    </xf>
    <xf numFmtId="0" fontId="105" fillId="0" borderId="0" xfId="21" applyFont="1" applyBorder="1" applyAlignment="1" applyProtection="1">
      <alignment horizontal="left" vertical="center"/>
    </xf>
    <xf numFmtId="0" fontId="163" fillId="0" borderId="0" xfId="0" applyFont="1" applyBorder="1" applyAlignment="1" applyProtection="1">
      <alignment vertical="center"/>
    </xf>
    <xf numFmtId="0" fontId="163" fillId="0" borderId="0" xfId="0" applyFont="1" applyFill="1" applyBorder="1" applyAlignment="1" applyProtection="1">
      <alignment vertical="center"/>
    </xf>
    <xf numFmtId="0" fontId="80" fillId="0" borderId="0" xfId="21" applyAlignment="1" applyProtection="1">
      <alignment vertical="center"/>
    </xf>
    <xf numFmtId="0" fontId="80" fillId="0" borderId="0" xfId="21" applyAlignment="1" applyProtection="1">
      <alignment vertical="center" wrapText="1"/>
    </xf>
    <xf numFmtId="0" fontId="101" fillId="0" borderId="0" xfId="21" applyFont="1" applyAlignment="1" applyProtection="1">
      <alignment horizontal="left" vertical="center" wrapText="1"/>
    </xf>
    <xf numFmtId="0" fontId="80" fillId="0" borderId="0" xfId="21" applyFont="1" applyAlignment="1" applyProtection="1">
      <alignment horizontal="left" vertical="center" wrapText="1"/>
    </xf>
    <xf numFmtId="0" fontId="80" fillId="0" borderId="0" xfId="21" applyAlignment="1" applyProtection="1">
      <alignment horizontal="left" vertical="center" wrapText="1"/>
    </xf>
    <xf numFmtId="0" fontId="3" fillId="0" borderId="0" xfId="21" applyFont="1" applyBorder="1" applyAlignment="1" applyProtection="1">
      <alignment horizontal="left" vertical="center" wrapText="1"/>
    </xf>
    <xf numFmtId="0" fontId="222" fillId="0" borderId="0" xfId="21" applyFont="1" applyBorder="1" applyAlignment="1" applyProtection="1">
      <alignment horizontal="center" vertical="center"/>
    </xf>
    <xf numFmtId="0" fontId="234" fillId="0" borderId="0" xfId="0" applyFont="1">
      <alignment vertical="center"/>
    </xf>
    <xf numFmtId="49" fontId="275" fillId="0" borderId="0" xfId="0" applyNumberFormat="1" applyFont="1" applyFill="1" applyBorder="1" applyAlignment="1">
      <alignment horizontal="left" vertical="center" wrapText="1"/>
    </xf>
    <xf numFmtId="49" fontId="275" fillId="0" borderId="0" xfId="0" applyNumberFormat="1" applyFont="1" applyFill="1" applyBorder="1" applyAlignment="1" applyProtection="1">
      <alignment horizontal="left" vertical="center" wrapText="1"/>
    </xf>
    <xf numFmtId="0" fontId="387" fillId="0" borderId="0" xfId="0" applyFont="1" applyBorder="1" applyAlignment="1">
      <alignment horizontal="left" vertical="center" wrapText="1"/>
    </xf>
    <xf numFmtId="0" fontId="387" fillId="0" borderId="0" xfId="0" applyFont="1" applyBorder="1" applyAlignment="1" applyProtection="1">
      <alignment horizontal="left" vertical="center" wrapText="1"/>
    </xf>
    <xf numFmtId="0" fontId="80" fillId="0" borderId="4" xfId="21" applyBorder="1" applyProtection="1">
      <alignment vertical="center"/>
    </xf>
    <xf numFmtId="176" fontId="352" fillId="0" borderId="0" xfId="21" applyNumberFormat="1" applyFont="1" applyBorder="1" applyAlignment="1" applyProtection="1">
      <alignment vertical="center" shrinkToFit="1"/>
    </xf>
    <xf numFmtId="176" fontId="352" fillId="0" borderId="7" xfId="21" applyNumberFormat="1" applyFont="1" applyBorder="1" applyAlignment="1" applyProtection="1">
      <alignment vertical="center" shrinkToFit="1"/>
    </xf>
    <xf numFmtId="0" fontId="108" fillId="0" borderId="0" xfId="21" applyFont="1" applyBorder="1" applyAlignment="1" applyProtection="1"/>
    <xf numFmtId="0" fontId="108" fillId="0" borderId="0" xfId="21" applyFont="1" applyBorder="1" applyAlignment="1" applyProtection="1">
      <alignment horizontal="left"/>
    </xf>
    <xf numFmtId="0" fontId="352" fillId="0" borderId="0" xfId="0" applyFont="1" applyFill="1" applyBorder="1" applyAlignment="1" applyProtection="1">
      <alignment horizontal="center" vertical="center" shrinkToFit="1"/>
    </xf>
    <xf numFmtId="0" fontId="222" fillId="0" borderId="0" xfId="21" applyFont="1" applyBorder="1" applyProtection="1">
      <alignment vertical="center"/>
    </xf>
    <xf numFmtId="0" fontId="222" fillId="0" borderId="0" xfId="21" applyFont="1" applyBorder="1" applyAlignment="1" applyProtection="1">
      <alignment vertical="center"/>
    </xf>
    <xf numFmtId="0" fontId="114" fillId="0" borderId="0" xfId="21" applyFont="1" applyBorder="1" applyAlignment="1" applyProtection="1">
      <alignment vertical="center" wrapText="1"/>
    </xf>
    <xf numFmtId="0" fontId="114" fillId="0" borderId="0" xfId="21" applyFont="1" applyBorder="1" applyAlignment="1" applyProtection="1">
      <alignment horizontal="center" vertical="center"/>
    </xf>
    <xf numFmtId="0" fontId="114" fillId="0" borderId="0" xfId="21" applyFont="1" applyFill="1" applyBorder="1" applyAlignment="1" applyProtection="1">
      <alignment horizontal="center" vertical="center"/>
    </xf>
    <xf numFmtId="183" fontId="354" fillId="0" borderId="0" xfId="21" applyNumberFormat="1" applyFont="1" applyBorder="1" applyAlignment="1" applyProtection="1">
      <alignment horizontal="center" vertical="center"/>
    </xf>
    <xf numFmtId="0" fontId="354" fillId="0" borderId="0" xfId="21" applyFont="1" applyFill="1" applyBorder="1" applyAlignment="1" applyProtection="1">
      <alignment vertical="top" textRotation="255" shrinkToFit="1"/>
    </xf>
    <xf numFmtId="184" fontId="354" fillId="0" borderId="0" xfId="21" applyNumberFormat="1" applyFont="1" applyFill="1" applyBorder="1" applyAlignment="1" applyProtection="1">
      <alignment horizontal="center" vertical="center" shrinkToFit="1"/>
    </xf>
    <xf numFmtId="0" fontId="354" fillId="2" borderId="0" xfId="21" applyFont="1" applyFill="1" applyBorder="1" applyAlignment="1" applyProtection="1">
      <alignment vertical="center" shrinkToFit="1"/>
      <protection locked="0"/>
    </xf>
    <xf numFmtId="0" fontId="354" fillId="0" borderId="0" xfId="0" applyFont="1" applyBorder="1" applyAlignment="1" applyProtection="1">
      <alignment vertical="center" shrinkToFit="1"/>
    </xf>
    <xf numFmtId="0" fontId="354" fillId="11" borderId="0" xfId="21" applyFont="1" applyFill="1" applyBorder="1" applyAlignment="1" applyProtection="1">
      <alignment vertical="center" shrinkToFit="1"/>
    </xf>
    <xf numFmtId="183" fontId="114" fillId="0" borderId="0" xfId="21" applyNumberFormat="1" applyFont="1" applyBorder="1" applyAlignment="1" applyProtection="1">
      <alignment horizontal="center" vertical="center"/>
    </xf>
    <xf numFmtId="0" fontId="114" fillId="0" borderId="0" xfId="21" applyFont="1" applyFill="1" applyBorder="1" applyAlignment="1" applyProtection="1">
      <alignment vertical="top" textRotation="255" shrinkToFit="1"/>
    </xf>
    <xf numFmtId="184" fontId="114" fillId="0" borderId="0" xfId="21" applyNumberFormat="1" applyFont="1" applyFill="1" applyBorder="1" applyAlignment="1" applyProtection="1">
      <alignment horizontal="center" vertical="center" shrinkToFit="1"/>
    </xf>
    <xf numFmtId="183" fontId="222" fillId="0" borderId="0" xfId="21" applyNumberFormat="1" applyFont="1" applyBorder="1" applyAlignment="1" applyProtection="1">
      <alignment horizontal="center" vertical="center"/>
    </xf>
    <xf numFmtId="0" fontId="391" fillId="0" borderId="13" xfId="0" applyFont="1" applyBorder="1" applyAlignment="1">
      <alignment horizontal="left" vertical="center" wrapText="1" shrinkToFit="1"/>
    </xf>
    <xf numFmtId="0" fontId="392" fillId="0" borderId="2" xfId="0" applyFont="1" applyBorder="1" applyAlignment="1">
      <alignment horizontal="left" vertical="center" wrapText="1" shrinkToFit="1"/>
    </xf>
    <xf numFmtId="0" fontId="392" fillId="0" borderId="13" xfId="0" applyFont="1" applyBorder="1" applyAlignment="1">
      <alignment horizontal="left" vertical="center" wrapText="1" shrinkToFit="1"/>
    </xf>
    <xf numFmtId="0" fontId="391" fillId="0" borderId="2" xfId="0" applyFont="1" applyBorder="1" applyAlignment="1">
      <alignment horizontal="left" vertical="center" wrapText="1" shrinkToFit="1"/>
    </xf>
    <xf numFmtId="20" fontId="392" fillId="0" borderId="2" xfId="0" applyNumberFormat="1" applyFont="1" applyBorder="1" applyAlignment="1">
      <alignment horizontal="left" vertical="center" wrapText="1" shrinkToFit="1"/>
    </xf>
    <xf numFmtId="0" fontId="392" fillId="0" borderId="14" xfId="0" applyFont="1" applyBorder="1" applyAlignment="1">
      <alignment horizontal="left" vertical="center" wrapText="1" shrinkToFit="1"/>
    </xf>
    <xf numFmtId="0" fontId="393" fillId="0" borderId="350" xfId="21" applyFont="1" applyBorder="1" applyAlignment="1">
      <alignment horizontal="left" vertical="center" wrapText="1"/>
    </xf>
    <xf numFmtId="0" fontId="393" fillId="0" borderId="157" xfId="21" applyFont="1" applyBorder="1" applyAlignment="1">
      <alignment horizontal="left" vertical="center" wrapText="1"/>
    </xf>
    <xf numFmtId="0" fontId="393" fillId="0" borderId="13" xfId="0" applyFont="1" applyBorder="1" applyAlignment="1">
      <alignment horizontal="left" vertical="center" wrapText="1" shrinkToFit="1"/>
    </xf>
    <xf numFmtId="0" fontId="393" fillId="0" borderId="458" xfId="0" applyFont="1" applyBorder="1" applyAlignment="1">
      <alignment horizontal="left" vertical="center" wrapText="1"/>
    </xf>
    <xf numFmtId="0" fontId="393" fillId="0" borderId="103" xfId="0" applyFont="1" applyBorder="1" applyAlignment="1">
      <alignment horizontal="left" vertical="center" wrapText="1"/>
    </xf>
    <xf numFmtId="0" fontId="393" fillId="0" borderId="458" xfId="0" applyFont="1" applyBorder="1" applyAlignment="1">
      <alignment vertical="center" wrapText="1"/>
    </xf>
    <xf numFmtId="0" fontId="393" fillId="0" borderId="459" xfId="0" applyFont="1" applyBorder="1" applyAlignment="1">
      <alignment vertical="center" wrapText="1"/>
    </xf>
    <xf numFmtId="0" fontId="393" fillId="0" borderId="350" xfId="21" applyFont="1" applyBorder="1" applyAlignment="1">
      <alignment vertical="center" wrapText="1"/>
    </xf>
    <xf numFmtId="0" fontId="393" fillId="0" borderId="166" xfId="21" applyFont="1" applyBorder="1" applyAlignment="1">
      <alignment vertical="center" wrapText="1"/>
    </xf>
    <xf numFmtId="0" fontId="393" fillId="0" borderId="350" xfId="0" applyFont="1" applyBorder="1" applyAlignment="1">
      <alignment horizontal="left" vertical="center" wrapText="1"/>
    </xf>
    <xf numFmtId="0" fontId="393" fillId="0" borderId="157" xfId="0" applyFont="1" applyBorder="1" applyAlignment="1">
      <alignment horizontal="left" vertical="center" wrapText="1"/>
    </xf>
    <xf numFmtId="176" fontId="393" fillId="0" borderId="350" xfId="21" applyNumberFormat="1" applyFont="1" applyBorder="1" applyAlignment="1">
      <alignment horizontal="left" vertical="center" wrapText="1"/>
    </xf>
    <xf numFmtId="0" fontId="393" fillId="0" borderId="460" xfId="21" applyFont="1" applyBorder="1" applyAlignment="1">
      <alignment horizontal="left" vertical="center" wrapText="1"/>
    </xf>
    <xf numFmtId="0" fontId="393" fillId="0" borderId="461" xfId="21" applyFont="1" applyBorder="1" applyAlignment="1">
      <alignment horizontal="left" vertical="center" wrapText="1"/>
    </xf>
    <xf numFmtId="0" fontId="393" fillId="0" borderId="460" xfId="21" applyFont="1" applyBorder="1" applyAlignment="1">
      <alignment vertical="center" wrapText="1"/>
    </xf>
    <xf numFmtId="0" fontId="393" fillId="0" borderId="169" xfId="21" applyFont="1" applyBorder="1" applyAlignment="1">
      <alignment vertical="center" wrapText="1"/>
    </xf>
    <xf numFmtId="0" fontId="393" fillId="0" borderId="2" xfId="21" applyFont="1" applyBorder="1" applyAlignment="1">
      <alignment horizontal="left" vertical="center" wrapText="1"/>
    </xf>
    <xf numFmtId="0" fontId="393" fillId="0" borderId="2" xfId="21" applyFont="1" applyBorder="1" applyAlignment="1">
      <alignment vertical="center" wrapText="1"/>
    </xf>
    <xf numFmtId="0" fontId="3" fillId="0" borderId="2" xfId="21" applyFont="1" applyBorder="1" applyAlignment="1" applyProtection="1">
      <alignment horizontal="left" vertical="center" wrapText="1"/>
    </xf>
    <xf numFmtId="0" fontId="367" fillId="0" borderId="2" xfId="21" applyFont="1" applyBorder="1" applyAlignment="1" applyProtection="1">
      <alignment horizontal="left" vertical="center" wrapText="1"/>
    </xf>
    <xf numFmtId="0" fontId="80" fillId="0" borderId="2" xfId="21" applyBorder="1" applyAlignment="1" applyProtection="1">
      <alignment horizontal="left" vertical="center" wrapText="1"/>
    </xf>
    <xf numFmtId="0" fontId="80" fillId="0" borderId="2" xfId="21" applyFont="1" applyBorder="1" applyAlignment="1" applyProtection="1">
      <alignment horizontal="left" vertical="center" wrapText="1"/>
    </xf>
    <xf numFmtId="0" fontId="80" fillId="0" borderId="2" xfId="21" applyBorder="1" applyAlignment="1" applyProtection="1">
      <alignment vertical="center" wrapText="1"/>
    </xf>
    <xf numFmtId="184" fontId="8" fillId="0" borderId="22" xfId="0" applyNumberFormat="1" applyFont="1" applyBorder="1" applyAlignment="1">
      <alignment horizontal="center" vertical="center" shrinkToFit="1"/>
    </xf>
    <xf numFmtId="0" fontId="354" fillId="0" borderId="4" xfId="0" applyFont="1" applyFill="1" applyBorder="1" applyAlignment="1" applyProtection="1">
      <alignment horizontal="center" vertical="center" shrinkToFit="1"/>
    </xf>
    <xf numFmtId="0" fontId="354" fillId="0" borderId="0" xfId="0" applyFont="1" applyFill="1" applyBorder="1" applyAlignment="1" applyProtection="1">
      <alignment horizontal="center" vertical="center" shrinkToFit="1"/>
    </xf>
    <xf numFmtId="0" fontId="354" fillId="0" borderId="5" xfId="0" applyFont="1" applyFill="1" applyBorder="1" applyAlignment="1" applyProtection="1">
      <alignment vertical="center" shrinkToFit="1"/>
    </xf>
    <xf numFmtId="0" fontId="354" fillId="0" borderId="7" xfId="0" applyFont="1" applyFill="1" applyBorder="1" applyAlignment="1" applyProtection="1">
      <alignment vertical="center" shrinkToFit="1"/>
    </xf>
    <xf numFmtId="0" fontId="354" fillId="0" borderId="76" xfId="0" applyFont="1" applyBorder="1" applyAlignment="1" applyProtection="1">
      <alignment vertical="center" shrinkToFit="1"/>
    </xf>
    <xf numFmtId="0" fontId="354" fillId="0" borderId="9" xfId="0" applyFont="1" applyBorder="1" applyAlignment="1" applyProtection="1">
      <alignment vertical="center" shrinkToFit="1"/>
    </xf>
    <xf numFmtId="0" fontId="222" fillId="0" borderId="6" xfId="21" applyFont="1" applyBorder="1" applyProtection="1">
      <alignment vertical="center"/>
    </xf>
    <xf numFmtId="0" fontId="222" fillId="0" borderId="7" xfId="21" applyFont="1" applyBorder="1" applyProtection="1">
      <alignment vertical="center"/>
    </xf>
    <xf numFmtId="0" fontId="354" fillId="0" borderId="1" xfId="0" applyFont="1" applyFill="1" applyBorder="1" applyAlignment="1" applyProtection="1">
      <alignment vertical="center" shrinkToFit="1"/>
    </xf>
    <xf numFmtId="0" fontId="354" fillId="0" borderId="9" xfId="0" applyFont="1" applyFill="1" applyBorder="1" applyAlignment="1" applyProtection="1">
      <alignment vertical="center" shrinkToFit="1"/>
    </xf>
    <xf numFmtId="0" fontId="354" fillId="0" borderId="1" xfId="0" applyFont="1" applyFill="1" applyBorder="1" applyAlignment="1" applyProtection="1">
      <alignment horizontal="center" vertical="center" shrinkToFit="1"/>
    </xf>
    <xf numFmtId="0" fontId="354" fillId="0" borderId="1" xfId="0" applyFont="1" applyBorder="1" applyAlignment="1" applyProtection="1">
      <alignment vertical="center" shrinkToFit="1"/>
    </xf>
    <xf numFmtId="0" fontId="72" fillId="0" borderId="3" xfId="21" applyFont="1" applyFill="1" applyBorder="1">
      <alignment vertical="center"/>
    </xf>
    <xf numFmtId="0" fontId="72" fillId="0" borderId="4" xfId="21" applyFont="1" applyFill="1" applyBorder="1">
      <alignment vertical="center"/>
    </xf>
    <xf numFmtId="0" fontId="72" fillId="0" borderId="5" xfId="21" applyFont="1" applyFill="1" applyBorder="1">
      <alignment vertical="center"/>
    </xf>
    <xf numFmtId="0" fontId="72" fillId="0" borderId="6" xfId="21" applyFont="1" applyFill="1" applyBorder="1">
      <alignment vertical="center"/>
    </xf>
    <xf numFmtId="0" fontId="72" fillId="0" borderId="0" xfId="21" applyFont="1" applyFill="1">
      <alignment vertical="center"/>
    </xf>
    <xf numFmtId="0" fontId="72" fillId="0" borderId="7" xfId="21" applyFont="1" applyFill="1" applyBorder="1">
      <alignment vertical="center"/>
    </xf>
    <xf numFmtId="0" fontId="72" fillId="0" borderId="9" xfId="21" applyFont="1" applyFill="1" applyBorder="1" applyAlignment="1">
      <alignment horizontal="right" vertical="center"/>
    </xf>
    <xf numFmtId="176" fontId="352" fillId="0" borderId="0" xfId="21" applyNumberFormat="1" applyFont="1" applyFill="1" applyBorder="1" applyAlignment="1" applyProtection="1">
      <alignment vertical="center" shrinkToFit="1"/>
    </xf>
    <xf numFmtId="176" fontId="352" fillId="0" borderId="7" xfId="21" applyNumberFormat="1" applyFont="1" applyFill="1" applyBorder="1" applyAlignment="1" applyProtection="1">
      <alignment vertical="center" shrinkToFit="1"/>
    </xf>
    <xf numFmtId="176" fontId="352" fillId="0" borderId="1" xfId="21" applyNumberFormat="1" applyFont="1" applyFill="1" applyBorder="1" applyAlignment="1" applyProtection="1">
      <alignment vertical="center" shrinkToFit="1"/>
    </xf>
    <xf numFmtId="176" fontId="352" fillId="0" borderId="9" xfId="21" applyNumberFormat="1" applyFont="1" applyFill="1" applyBorder="1" applyAlignment="1" applyProtection="1">
      <alignment vertical="center" shrinkToFit="1"/>
    </xf>
    <xf numFmtId="0" fontId="80" fillId="0" borderId="8" xfId="21" applyFont="1" applyBorder="1" applyAlignment="1">
      <alignment horizontal="center"/>
    </xf>
    <xf numFmtId="0" fontId="80" fillId="0" borderId="1" xfId="21" applyFont="1" applyBorder="1" applyAlignment="1">
      <alignment horizontal="center"/>
    </xf>
    <xf numFmtId="0" fontId="80" fillId="0" borderId="12" xfId="21" applyFont="1" applyBorder="1" applyAlignment="1">
      <alignment horizontal="center"/>
    </xf>
    <xf numFmtId="0" fontId="80" fillId="0" borderId="13" xfId="21" applyFont="1" applyBorder="1" applyAlignment="1">
      <alignment horizontal="center"/>
    </xf>
    <xf numFmtId="0" fontId="80" fillId="0" borderId="14" xfId="21" applyFont="1" applyBorder="1" applyAlignment="1">
      <alignment horizontal="center"/>
    </xf>
    <xf numFmtId="0" fontId="80" fillId="0" borderId="0" xfId="21" applyAlignment="1">
      <alignment horizontal="right" vertical="center"/>
    </xf>
    <xf numFmtId="0" fontId="80" fillId="0" borderId="12" xfId="21" applyBorder="1" applyAlignment="1">
      <alignment horizontal="center"/>
    </xf>
    <xf numFmtId="0" fontId="80" fillId="0" borderId="13" xfId="21" applyBorder="1" applyAlignment="1">
      <alignment horizontal="center"/>
    </xf>
    <xf numFmtId="0" fontId="80" fillId="0" borderId="14" xfId="21" applyBorder="1" applyAlignment="1">
      <alignment horizontal="center"/>
    </xf>
    <xf numFmtId="41" fontId="80" fillId="0" borderId="239" xfId="21" applyNumberFormat="1" applyBorder="1" applyAlignment="1">
      <alignment vertical="center"/>
    </xf>
    <xf numFmtId="41" fontId="80" fillId="0" borderId="166" xfId="21" applyNumberFormat="1" applyBorder="1" applyAlignment="1">
      <alignment vertical="center"/>
    </xf>
    <xf numFmtId="41" fontId="80" fillId="0" borderId="157" xfId="21" applyNumberFormat="1" applyBorder="1" applyAlignment="1">
      <alignment vertical="center"/>
    </xf>
    <xf numFmtId="41" fontId="80" fillId="0" borderId="180" xfId="21" applyNumberFormat="1" applyBorder="1" applyAlignment="1">
      <alignment vertical="center"/>
    </xf>
    <xf numFmtId="41" fontId="80" fillId="0" borderId="0" xfId="21" applyNumberFormat="1" applyBorder="1" applyAlignment="1">
      <alignment vertical="center"/>
    </xf>
    <xf numFmtId="41" fontId="80" fillId="0" borderId="7" xfId="21" applyNumberFormat="1" applyBorder="1" applyAlignment="1">
      <alignment vertical="center"/>
    </xf>
    <xf numFmtId="0" fontId="80" fillId="0" borderId="165" xfId="21" applyBorder="1" applyAlignment="1">
      <alignment horizontal="center"/>
    </xf>
    <xf numFmtId="0" fontId="80" fillId="0" borderId="166" xfId="21" applyBorder="1" applyAlignment="1">
      <alignment horizontal="center"/>
    </xf>
    <xf numFmtId="0" fontId="80" fillId="0" borderId="181" xfId="21" applyBorder="1" applyAlignment="1">
      <alignment horizontal="center"/>
    </xf>
    <xf numFmtId="0" fontId="80" fillId="0" borderId="172" xfId="21" applyBorder="1" applyAlignment="1">
      <alignment horizontal="center"/>
    </xf>
    <xf numFmtId="0" fontId="80" fillId="4" borderId="61" xfId="21" applyFill="1" applyBorder="1" applyAlignment="1">
      <alignment horizontal="center"/>
    </xf>
    <xf numFmtId="0" fontId="80" fillId="0" borderId="177" xfId="21" applyBorder="1" applyAlignment="1">
      <alignment horizontal="right" vertical="center"/>
    </xf>
    <xf numFmtId="0" fontId="80" fillId="0" borderId="178" xfId="21" applyBorder="1" applyAlignment="1">
      <alignment vertical="center"/>
    </xf>
    <xf numFmtId="0" fontId="80" fillId="0" borderId="175" xfId="21" applyBorder="1" applyAlignment="1">
      <alignment horizontal="center"/>
    </xf>
    <xf numFmtId="0" fontId="80" fillId="0" borderId="177" xfId="21" applyBorder="1" applyAlignment="1">
      <alignment horizontal="center"/>
    </xf>
    <xf numFmtId="0" fontId="80" fillId="0" borderId="178" xfId="21" applyBorder="1" applyAlignment="1">
      <alignment horizontal="center"/>
    </xf>
    <xf numFmtId="41" fontId="80" fillId="0" borderId="177" xfId="21" applyNumberFormat="1" applyBorder="1" applyAlignment="1">
      <alignment vertical="center"/>
    </xf>
    <xf numFmtId="41" fontId="80" fillId="0" borderId="194" xfId="21" applyNumberFormat="1" applyBorder="1" applyAlignment="1">
      <alignment vertical="center"/>
    </xf>
    <xf numFmtId="41" fontId="80" fillId="0" borderId="104" xfId="21" applyNumberFormat="1" applyBorder="1" applyAlignment="1">
      <alignment vertical="center"/>
    </xf>
    <xf numFmtId="41" fontId="80" fillId="0" borderId="178" xfId="21" applyNumberFormat="1" applyBorder="1" applyAlignment="1">
      <alignment vertical="center"/>
    </xf>
    <xf numFmtId="41" fontId="80" fillId="0" borderId="4" xfId="21" applyNumberFormat="1" applyBorder="1" applyAlignment="1">
      <alignment vertical="center"/>
    </xf>
    <xf numFmtId="41" fontId="80" fillId="0" borderId="89" xfId="21" applyNumberFormat="1" applyBorder="1" applyAlignment="1">
      <alignment vertical="center"/>
    </xf>
    <xf numFmtId="41" fontId="80" fillId="0" borderId="137" xfId="21" applyNumberFormat="1" applyBorder="1" applyAlignment="1">
      <alignment vertical="center"/>
    </xf>
    <xf numFmtId="0" fontId="80" fillId="4" borderId="2" xfId="21" applyFill="1" applyBorder="1" applyAlignment="1">
      <alignment horizontal="center"/>
    </xf>
    <xf numFmtId="0" fontId="80" fillId="0" borderId="61" xfId="21" applyBorder="1" applyAlignment="1">
      <alignment horizontal="right" vertical="center"/>
    </xf>
    <xf numFmtId="41" fontId="80" fillId="0" borderId="347" xfId="21" applyNumberFormat="1" applyBorder="1" applyAlignment="1">
      <alignment vertical="center"/>
    </xf>
    <xf numFmtId="0" fontId="80" fillId="0" borderId="4" xfId="21" applyBorder="1" applyAlignment="1">
      <alignment horizontal="center"/>
    </xf>
    <xf numFmtId="0" fontId="80" fillId="0" borderId="5" xfId="21" applyBorder="1" applyAlignment="1">
      <alignment horizontal="center"/>
    </xf>
    <xf numFmtId="176" fontId="80" fillId="40" borderId="2" xfId="21" applyNumberFormat="1" applyFill="1" applyBorder="1" applyAlignment="1">
      <alignment horizontal="center"/>
    </xf>
    <xf numFmtId="176" fontId="80" fillId="0" borderId="61" xfId="21" applyNumberFormat="1" applyBorder="1" applyAlignment="1">
      <alignment horizontal="right" vertical="center"/>
    </xf>
    <xf numFmtId="176" fontId="80" fillId="0" borderId="177" xfId="21" applyNumberFormat="1" applyBorder="1" applyAlignment="1">
      <alignment horizontal="right" vertical="center"/>
    </xf>
    <xf numFmtId="176" fontId="80" fillId="0" borderId="178" xfId="21" applyNumberFormat="1" applyBorder="1" applyAlignment="1">
      <alignment vertical="center"/>
    </xf>
    <xf numFmtId="0" fontId="80" fillId="0" borderId="2" xfId="21" applyBorder="1" applyAlignment="1">
      <alignment horizontal="center"/>
    </xf>
    <xf numFmtId="41" fontId="80" fillId="0" borderId="181" xfId="21" applyNumberFormat="1" applyBorder="1" applyAlignment="1">
      <alignment vertical="center"/>
    </xf>
    <xf numFmtId="41" fontId="80" fillId="0" borderId="171" xfId="21" applyNumberFormat="1" applyBorder="1" applyAlignment="1">
      <alignment vertical="center"/>
    </xf>
    <xf numFmtId="0" fontId="80" fillId="0" borderId="1" xfId="21" applyBorder="1" applyAlignment="1">
      <alignment horizontal="center"/>
    </xf>
    <xf numFmtId="0" fontId="80" fillId="0" borderId="9" xfId="21" applyBorder="1" applyAlignment="1">
      <alignment horizontal="center"/>
    </xf>
    <xf numFmtId="187" fontId="80" fillId="0" borderId="13" xfId="21" applyNumberFormat="1" applyFont="1" applyBorder="1" applyAlignment="1">
      <alignment horizontal="center" shrinkToFit="1"/>
    </xf>
    <xf numFmtId="0" fontId="80" fillId="0" borderId="13" xfId="21" applyFont="1" applyBorder="1" applyAlignment="1">
      <alignment horizontal="center" shrinkToFit="1"/>
    </xf>
    <xf numFmtId="0" fontId="80" fillId="0" borderId="14" xfId="21" applyFont="1" applyBorder="1" applyAlignment="1">
      <alignment horizontal="center" shrinkToFit="1"/>
    </xf>
    <xf numFmtId="0" fontId="80" fillId="7" borderId="12" xfId="21" applyFont="1" applyFill="1" applyBorder="1" applyAlignment="1">
      <alignment horizontal="center" shrinkToFit="1"/>
    </xf>
    <xf numFmtId="0" fontId="80" fillId="7" borderId="191" xfId="21" applyFont="1" applyFill="1" applyBorder="1" applyAlignment="1">
      <alignment horizontal="center" shrinkToFit="1"/>
    </xf>
    <xf numFmtId="0" fontId="80" fillId="0" borderId="2" xfId="21" applyFont="1" applyBorder="1" applyAlignment="1">
      <alignment horizontal="center"/>
    </xf>
    <xf numFmtId="0" fontId="80" fillId="0" borderId="13" xfId="21" applyFont="1" applyBorder="1" applyAlignment="1">
      <alignment horizontal="right" shrinkToFit="1"/>
    </xf>
    <xf numFmtId="0" fontId="80" fillId="0" borderId="139" xfId="21" applyFont="1" applyBorder="1" applyAlignment="1">
      <alignment horizontal="right" shrinkToFit="1"/>
    </xf>
    <xf numFmtId="0" fontId="80" fillId="0" borderId="14" xfId="21" applyFont="1" applyBorder="1" applyAlignment="1">
      <alignment horizontal="right" shrinkToFit="1"/>
    </xf>
    <xf numFmtId="0" fontId="80" fillId="7" borderId="12" xfId="21" applyFont="1" applyFill="1" applyBorder="1" applyAlignment="1">
      <alignment horizontal="right" shrinkToFit="1"/>
    </xf>
    <xf numFmtId="0" fontId="80" fillId="7" borderId="191" xfId="21" applyFont="1" applyFill="1" applyBorder="1" applyAlignment="1">
      <alignment horizontal="right" shrinkToFit="1"/>
    </xf>
    <xf numFmtId="176" fontId="80" fillId="0" borderId="193" xfId="21" applyNumberFormat="1" applyFont="1" applyBorder="1" applyAlignment="1">
      <alignment horizontal="right" shrinkToFit="1"/>
    </xf>
    <xf numFmtId="176" fontId="80" fillId="0" borderId="194" xfId="21" applyNumberFormat="1" applyFont="1" applyBorder="1" applyAlignment="1">
      <alignment horizontal="right" shrinkToFit="1"/>
    </xf>
    <xf numFmtId="176" fontId="80" fillId="7" borderId="165" xfId="21" applyNumberFormat="1" applyFont="1" applyFill="1" applyBorder="1" applyAlignment="1">
      <alignment horizontal="right" shrinkToFit="1"/>
    </xf>
    <xf numFmtId="176" fontId="80" fillId="7" borderId="195" xfId="21" applyNumberFormat="1" applyFont="1" applyFill="1" applyBorder="1" applyAlignment="1">
      <alignment horizontal="right" shrinkToFit="1"/>
    </xf>
    <xf numFmtId="176" fontId="80" fillId="0" borderId="178" xfId="21" applyNumberFormat="1" applyFont="1" applyBorder="1" applyAlignment="1">
      <alignment horizontal="right" shrinkToFit="1"/>
    </xf>
    <xf numFmtId="176" fontId="80" fillId="0" borderId="238" xfId="21" applyNumberFormat="1" applyFont="1" applyBorder="1" applyAlignment="1">
      <alignment horizontal="right" shrinkToFit="1"/>
    </xf>
    <xf numFmtId="176" fontId="80" fillId="0" borderId="180" xfId="21" applyNumberFormat="1" applyFont="1" applyBorder="1" applyAlignment="1">
      <alignment horizontal="right" shrinkToFit="1"/>
    </xf>
    <xf numFmtId="176" fontId="80" fillId="0" borderId="166" xfId="21" applyNumberFormat="1" applyFont="1" applyBorder="1" applyAlignment="1">
      <alignment horizontal="right" shrinkToFit="1"/>
    </xf>
    <xf numFmtId="0" fontId="80" fillId="0" borderId="165" xfId="21" applyFont="1" applyBorder="1" applyAlignment="1">
      <alignment horizontal="center"/>
    </xf>
    <xf numFmtId="0" fontId="80" fillId="0" borderId="166" xfId="21" applyFont="1" applyBorder="1" applyAlignment="1">
      <alignment horizontal="center"/>
    </xf>
    <xf numFmtId="0" fontId="80" fillId="0" borderId="0" xfId="21" applyNumberFormat="1" applyAlignment="1">
      <alignment horizontal="right" vertical="center"/>
    </xf>
    <xf numFmtId="0" fontId="80" fillId="0" borderId="1" xfId="21" applyNumberFormat="1" applyBorder="1" applyAlignment="1">
      <alignment horizontal="right" vertical="center"/>
    </xf>
    <xf numFmtId="0" fontId="95" fillId="0" borderId="0" xfId="21" applyFont="1" applyAlignment="1">
      <alignment horizontal="left" vertical="center"/>
    </xf>
    <xf numFmtId="176" fontId="80" fillId="0" borderId="237" xfId="21" applyNumberFormat="1" applyFont="1" applyBorder="1" applyAlignment="1">
      <alignment horizontal="right" shrinkToFit="1"/>
    </xf>
    <xf numFmtId="176" fontId="80" fillId="0" borderId="172" xfId="21" applyNumberFormat="1" applyFont="1" applyBorder="1" applyAlignment="1">
      <alignment horizontal="right" shrinkToFit="1"/>
    </xf>
    <xf numFmtId="0" fontId="80" fillId="0" borderId="0" xfId="21" applyBorder="1" applyAlignment="1">
      <alignment horizontal="center"/>
    </xf>
    <xf numFmtId="0" fontId="80" fillId="0" borderId="7" xfId="21" applyBorder="1" applyAlignment="1">
      <alignment horizontal="center"/>
    </xf>
    <xf numFmtId="0" fontId="80" fillId="0" borderId="181" xfId="21" applyFont="1" applyBorder="1" applyAlignment="1">
      <alignment horizontal="center"/>
    </xf>
    <xf numFmtId="0" fontId="80" fillId="0" borderId="172" xfId="21" applyFont="1" applyBorder="1" applyAlignment="1">
      <alignment horizontal="center"/>
    </xf>
    <xf numFmtId="176" fontId="80" fillId="0" borderId="352" xfId="21" applyNumberFormat="1" applyFont="1" applyBorder="1" applyAlignment="1">
      <alignment horizontal="right" shrinkToFit="1"/>
    </xf>
    <xf numFmtId="176" fontId="80" fillId="0" borderId="171" xfId="21" applyNumberFormat="1" applyFont="1" applyBorder="1" applyAlignment="1">
      <alignment horizontal="right" shrinkToFit="1"/>
    </xf>
    <xf numFmtId="176" fontId="89" fillId="67" borderId="39" xfId="0" applyNumberFormat="1" applyFont="1" applyFill="1" applyBorder="1" applyAlignment="1">
      <alignment horizontal="right"/>
    </xf>
    <xf numFmtId="176" fontId="89" fillId="67" borderId="46" xfId="0" applyNumberFormat="1" applyFont="1" applyFill="1" applyBorder="1" applyAlignment="1">
      <alignment horizontal="right"/>
    </xf>
    <xf numFmtId="176" fontId="89" fillId="67" borderId="45" xfId="0" applyNumberFormat="1" applyFont="1" applyFill="1" applyBorder="1" applyAlignment="1">
      <alignment horizontal="right"/>
    </xf>
    <xf numFmtId="176" fontId="89" fillId="67" borderId="35" xfId="0" applyNumberFormat="1" applyFont="1" applyFill="1" applyBorder="1" applyAlignment="1">
      <alignment horizontal="right"/>
    </xf>
    <xf numFmtId="176" fontId="89" fillId="67" borderId="72" xfId="0" applyNumberFormat="1" applyFont="1" applyFill="1" applyBorder="1" applyAlignment="1">
      <alignment horizontal="right"/>
    </xf>
    <xf numFmtId="176" fontId="89" fillId="67" borderId="71" xfId="0" applyNumberFormat="1" applyFont="1" applyFill="1" applyBorder="1" applyAlignment="1">
      <alignment horizontal="right"/>
    </xf>
    <xf numFmtId="176" fontId="89" fillId="67" borderId="70" xfId="0" applyNumberFormat="1" applyFont="1" applyFill="1" applyBorder="1" applyAlignment="1">
      <alignment horizontal="right"/>
    </xf>
    <xf numFmtId="176" fontId="89" fillId="67" borderId="68" xfId="0" applyNumberFormat="1" applyFont="1" applyFill="1" applyBorder="1" applyAlignment="1">
      <alignment horizontal="right"/>
    </xf>
    <xf numFmtId="176" fontId="89" fillId="67" borderId="37" xfId="0" applyNumberFormat="1" applyFont="1" applyFill="1" applyBorder="1" applyAlignment="1">
      <alignment horizontal="right"/>
    </xf>
    <xf numFmtId="176" fontId="89" fillId="67" borderId="40" xfId="0" applyNumberFormat="1" applyFont="1" applyFill="1" applyBorder="1" applyAlignment="1">
      <alignment horizontal="right"/>
    </xf>
    <xf numFmtId="176" fontId="89" fillId="67" borderId="41" xfId="0" applyNumberFormat="1" applyFont="1" applyFill="1" applyBorder="1" applyAlignment="1">
      <alignment horizontal="right"/>
    </xf>
    <xf numFmtId="176" fontId="89" fillId="67" borderId="36" xfId="0" applyNumberFormat="1" applyFont="1" applyFill="1" applyBorder="1" applyAlignment="1">
      <alignment horizontal="right"/>
    </xf>
    <xf numFmtId="176" fontId="89" fillId="0" borderId="22" xfId="0" applyNumberFormat="1" applyFont="1" applyBorder="1" applyAlignment="1">
      <alignment horizontal="right"/>
    </xf>
    <xf numFmtId="176" fontId="89" fillId="0" borderId="42" xfId="0" applyNumberFormat="1" applyFont="1" applyBorder="1" applyAlignment="1">
      <alignment horizontal="right"/>
    </xf>
    <xf numFmtId="176" fontId="89" fillId="0" borderId="38" xfId="0" applyNumberFormat="1" applyFont="1" applyBorder="1" applyAlignment="1">
      <alignment horizontal="right"/>
    </xf>
    <xf numFmtId="176" fontId="89" fillId="0" borderId="24" xfId="0" applyNumberFormat="1" applyFont="1" applyBorder="1" applyAlignment="1">
      <alignment horizontal="right"/>
    </xf>
    <xf numFmtId="176" fontId="89" fillId="0" borderId="23" xfId="0" applyNumberFormat="1" applyFont="1" applyBorder="1" applyAlignment="1">
      <alignment horizontal="right"/>
    </xf>
    <xf numFmtId="0" fontId="89" fillId="0" borderId="41" xfId="21" applyFont="1" applyBorder="1" applyAlignment="1">
      <alignment horizontal="center" vertical="center"/>
    </xf>
    <xf numFmtId="0" fontId="89" fillId="0" borderId="34" xfId="21" applyFont="1" applyBorder="1" applyAlignment="1">
      <alignment horizontal="center" vertical="center"/>
    </xf>
    <xf numFmtId="193" fontId="89" fillId="0" borderId="47" xfId="21" applyNumberFormat="1" applyFont="1" applyBorder="1" applyAlignment="1">
      <alignment horizontal="center" vertical="center"/>
    </xf>
    <xf numFmtId="193" fontId="89" fillId="0" borderId="14" xfId="21" applyNumberFormat="1" applyFont="1" applyBorder="1" applyAlignment="1">
      <alignment horizontal="center" vertical="center"/>
    </xf>
    <xf numFmtId="193" fontId="89" fillId="0" borderId="12" xfId="21" applyNumberFormat="1" applyFont="1" applyBorder="1" applyAlignment="1">
      <alignment horizontal="center" vertical="center"/>
    </xf>
    <xf numFmtId="193" fontId="89" fillId="0" borderId="13" xfId="21" applyNumberFormat="1" applyFont="1" applyBorder="1" applyAlignment="1">
      <alignment horizontal="center" vertical="center"/>
    </xf>
    <xf numFmtId="0" fontId="146" fillId="0" borderId="0" xfId="21" applyFont="1" applyBorder="1" applyAlignment="1">
      <alignment horizontal="left" vertical="center"/>
    </xf>
    <xf numFmtId="0" fontId="379" fillId="0" borderId="11" xfId="21" applyNumberFormat="1" applyFont="1" applyBorder="1" applyAlignment="1">
      <alignment horizontal="left"/>
    </xf>
    <xf numFmtId="0" fontId="89" fillId="0" borderId="276" xfId="21" applyFont="1" applyBorder="1" applyAlignment="1">
      <alignment horizontal="center" vertical="center" wrapText="1"/>
    </xf>
    <xf numFmtId="0" fontId="89" fillId="0" borderId="274" xfId="21" applyFont="1" applyBorder="1" applyAlignment="1">
      <alignment horizontal="center" vertical="center" wrapText="1"/>
    </xf>
    <xf numFmtId="0" fontId="89" fillId="0" borderId="3" xfId="21" applyFont="1" applyBorder="1" applyAlignment="1">
      <alignment horizontal="center" vertical="center" wrapText="1"/>
    </xf>
    <xf numFmtId="0" fontId="89" fillId="0" borderId="4" xfId="21" applyFont="1" applyBorder="1" applyAlignment="1">
      <alignment horizontal="center" vertical="center"/>
    </xf>
    <xf numFmtId="0" fontId="89" fillId="0" borderId="5" xfId="21" applyFont="1" applyBorder="1" applyAlignment="1">
      <alignment horizontal="center" vertical="center"/>
    </xf>
    <xf numFmtId="0" fontId="89" fillId="0" borderId="8" xfId="21" applyFont="1" applyBorder="1" applyAlignment="1">
      <alignment horizontal="center" vertical="center"/>
    </xf>
    <xf numFmtId="0" fontId="89" fillId="0" borderId="1" xfId="21" applyFont="1" applyBorder="1" applyAlignment="1">
      <alignment horizontal="center" vertical="center"/>
    </xf>
    <xf numFmtId="0" fontId="89" fillId="0" borderId="9" xfId="21" applyFont="1" applyBorder="1" applyAlignment="1">
      <alignment horizontal="center" vertical="center"/>
    </xf>
    <xf numFmtId="0" fontId="80" fillId="0" borderId="62" xfId="21" applyBorder="1" applyAlignment="1">
      <alignment horizontal="center" vertical="center" textRotation="255"/>
    </xf>
    <xf numFmtId="0" fontId="89" fillId="0" borderId="271" xfId="21" applyFont="1" applyBorder="1" applyAlignment="1">
      <alignment horizontal="center" vertical="center" wrapText="1" shrinkToFit="1"/>
    </xf>
    <xf numFmtId="0" fontId="89" fillId="0" borderId="6" xfId="21" applyFont="1" applyBorder="1" applyAlignment="1">
      <alignment horizontal="center" vertical="center" wrapText="1"/>
    </xf>
    <xf numFmtId="0" fontId="89" fillId="0" borderId="0" xfId="21" applyFont="1" applyBorder="1" applyAlignment="1">
      <alignment horizontal="center" vertical="center"/>
    </xf>
    <xf numFmtId="0" fontId="89" fillId="0" borderId="7" xfId="21" applyFont="1" applyBorder="1" applyAlignment="1">
      <alignment horizontal="center" vertical="center"/>
    </xf>
    <xf numFmtId="188" fontId="89" fillId="0" borderId="269" xfId="21" applyNumberFormat="1" applyFont="1" applyBorder="1" applyAlignment="1">
      <alignment horizontal="center" vertical="center"/>
    </xf>
    <xf numFmtId="188" fontId="89" fillId="0" borderId="253" xfId="21" applyNumberFormat="1" applyFont="1" applyBorder="1" applyAlignment="1">
      <alignment horizontal="center" vertical="center"/>
    </xf>
    <xf numFmtId="188" fontId="89" fillId="0" borderId="264" xfId="21" applyNumberFormat="1" applyFont="1" applyBorder="1" applyAlignment="1">
      <alignment horizontal="center" vertical="center"/>
    </xf>
    <xf numFmtId="0" fontId="89" fillId="0" borderId="270" xfId="21" applyFont="1" applyBorder="1" applyAlignment="1">
      <alignment horizontal="center" vertical="center"/>
    </xf>
    <xf numFmtId="0" fontId="89" fillId="0" borderId="16" xfId="21" applyFont="1" applyBorder="1" applyAlignment="1">
      <alignment horizontal="center" vertical="center"/>
    </xf>
    <xf numFmtId="0" fontId="89" fillId="0" borderId="43" xfId="21" applyFont="1" applyBorder="1" applyAlignment="1">
      <alignment horizontal="center" vertical="center"/>
    </xf>
    <xf numFmtId="0" fontId="80" fillId="0" borderId="149" xfId="21" applyBorder="1" applyAlignment="1">
      <alignment horizontal="center" vertical="center" textRotation="255"/>
    </xf>
    <xf numFmtId="0" fontId="80" fillId="0" borderId="150" xfId="21" applyBorder="1" applyAlignment="1">
      <alignment horizontal="center" vertical="center" textRotation="255"/>
    </xf>
    <xf numFmtId="188" fontId="89" fillId="0" borderId="255" xfId="21" applyNumberFormat="1" applyFont="1" applyBorder="1" applyAlignment="1">
      <alignment horizontal="center" vertical="center"/>
    </xf>
    <xf numFmtId="188" fontId="89" fillId="0" borderId="287" xfId="21" applyNumberFormat="1" applyFont="1" applyBorder="1" applyAlignment="1">
      <alignment horizontal="center" vertical="center"/>
    </xf>
    <xf numFmtId="188" fontId="89" fillId="0" borderId="242" xfId="21" applyNumberFormat="1" applyFont="1" applyBorder="1" applyAlignment="1">
      <alignment horizontal="center" vertical="center"/>
    </xf>
    <xf numFmtId="188" fontId="89" fillId="0" borderId="249" xfId="21" applyNumberFormat="1" applyFont="1" applyBorder="1" applyAlignment="1">
      <alignment horizontal="center" vertical="center"/>
    </xf>
    <xf numFmtId="0" fontId="89" fillId="0" borderId="15" xfId="21" applyFont="1" applyBorder="1" applyAlignment="1">
      <alignment horizontal="center" vertical="center"/>
    </xf>
    <xf numFmtId="0" fontId="89" fillId="0" borderId="18" xfId="21" applyFont="1" applyBorder="1" applyAlignment="1">
      <alignment horizontal="center" vertical="center"/>
    </xf>
    <xf numFmtId="0" fontId="89" fillId="0" borderId="20" xfId="21" applyFont="1" applyBorder="1" applyAlignment="1">
      <alignment horizontal="center" vertical="center"/>
    </xf>
    <xf numFmtId="0" fontId="89" fillId="0" borderId="11" xfId="21" applyFont="1" applyBorder="1" applyAlignment="1">
      <alignment horizontal="center" vertical="center"/>
    </xf>
    <xf numFmtId="0" fontId="89" fillId="0" borderId="26" xfId="21" applyFont="1" applyBorder="1" applyAlignment="1">
      <alignment horizontal="center" vertical="center"/>
    </xf>
    <xf numFmtId="0" fontId="89" fillId="0" borderId="149" xfId="21" applyFont="1" applyBorder="1" applyAlignment="1">
      <alignment horizontal="center" vertical="center" textRotation="255"/>
    </xf>
    <xf numFmtId="0" fontId="89" fillId="0" borderId="269" xfId="21" applyNumberFormat="1" applyFont="1" applyBorder="1" applyAlignment="1">
      <alignment horizontal="center" vertical="center" wrapText="1"/>
    </xf>
    <xf numFmtId="0" fontId="89" fillId="0" borderId="253" xfId="21" applyNumberFormat="1" applyFont="1" applyBorder="1" applyAlignment="1">
      <alignment horizontal="center" vertical="center"/>
    </xf>
    <xf numFmtId="0" fontId="89" fillId="0" borderId="242" xfId="21" applyNumberFormat="1" applyFont="1" applyBorder="1" applyAlignment="1">
      <alignment horizontal="center" vertical="center"/>
    </xf>
    <xf numFmtId="0" fontId="89" fillId="0" borderId="37" xfId="21" applyFont="1" applyBorder="1" applyAlignment="1">
      <alignment horizontal="center" vertical="center"/>
    </xf>
    <xf numFmtId="0" fontId="89" fillId="0" borderId="40" xfId="21" applyFont="1" applyBorder="1" applyAlignment="1">
      <alignment horizontal="center" vertical="center"/>
    </xf>
    <xf numFmtId="0" fontId="89" fillId="0" borderId="38" xfId="21" applyFont="1" applyBorder="1" applyAlignment="1">
      <alignment horizontal="center" vertical="center" shrinkToFit="1"/>
    </xf>
    <xf numFmtId="0" fontId="89" fillId="0" borderId="23" xfId="21" applyFont="1" applyBorder="1" applyAlignment="1">
      <alignment horizontal="center" vertical="center" shrinkToFit="1"/>
    </xf>
    <xf numFmtId="0" fontId="89" fillId="0" borderId="22" xfId="21" applyFont="1" applyBorder="1" applyAlignment="1">
      <alignment horizontal="center" vertical="center" shrinkToFit="1"/>
    </xf>
    <xf numFmtId="0" fontId="89" fillId="0" borderId="42" xfId="21" applyFont="1" applyBorder="1" applyAlignment="1">
      <alignment horizontal="center" vertical="center" shrinkToFit="1"/>
    </xf>
    <xf numFmtId="0" fontId="89" fillId="0" borderId="52" xfId="21" applyFont="1" applyBorder="1" applyAlignment="1">
      <alignment horizontal="center" vertical="center"/>
    </xf>
    <xf numFmtId="0" fontId="89" fillId="0" borderId="55" xfId="21" applyFont="1" applyBorder="1" applyAlignment="1">
      <alignment horizontal="center" vertical="center"/>
    </xf>
    <xf numFmtId="0" fontId="80" fillId="0" borderId="57" xfId="21" applyBorder="1" applyAlignment="1">
      <alignment horizontal="center" vertical="center" textRotation="255"/>
    </xf>
    <xf numFmtId="0" fontId="80" fillId="0" borderId="58" xfId="21" applyBorder="1" applyAlignment="1">
      <alignment horizontal="center" vertical="center" textRotation="255"/>
    </xf>
    <xf numFmtId="0" fontId="80" fillId="0" borderId="59" xfId="21" applyBorder="1" applyAlignment="1">
      <alignment horizontal="center" vertical="center" textRotation="255"/>
    </xf>
    <xf numFmtId="0" fontId="89" fillId="0" borderId="247" xfId="21" applyFont="1" applyBorder="1" applyAlignment="1">
      <alignment horizontal="center" vertical="center" textRotation="255"/>
    </xf>
    <xf numFmtId="0" fontId="89" fillId="0" borderId="284" xfId="21" applyFont="1" applyBorder="1" applyAlignment="1">
      <alignment horizontal="center" vertical="center" wrapText="1"/>
    </xf>
    <xf numFmtId="0" fontId="89" fillId="0" borderId="271" xfId="21" applyFont="1" applyBorder="1" applyAlignment="1">
      <alignment horizontal="center" vertical="center" wrapText="1"/>
    </xf>
    <xf numFmtId="0" fontId="89" fillId="0" borderId="48" xfId="21" applyFont="1" applyBorder="1" applyAlignment="1">
      <alignment horizontal="center" vertical="center" shrinkToFit="1"/>
    </xf>
    <xf numFmtId="0" fontId="89" fillId="0" borderId="16" xfId="21" applyFont="1" applyBorder="1" applyAlignment="1">
      <alignment horizontal="center" vertical="center" shrinkToFit="1"/>
    </xf>
    <xf numFmtId="0" fontId="89" fillId="0" borderId="43" xfId="21" applyFont="1" applyBorder="1" applyAlignment="1">
      <alignment horizontal="center" vertical="center" shrinkToFit="1"/>
    </xf>
    <xf numFmtId="0" fontId="89" fillId="0" borderId="250" xfId="21" applyFont="1" applyBorder="1" applyAlignment="1">
      <alignment horizontal="center" vertical="center" textRotation="255" shrinkToFit="1"/>
    </xf>
    <xf numFmtId="0" fontId="89" fillId="0" borderId="247" xfId="21" applyFont="1" applyBorder="1" applyAlignment="1">
      <alignment horizontal="center" vertical="center" textRotation="255" shrinkToFit="1"/>
    </xf>
    <xf numFmtId="0" fontId="89" fillId="0" borderId="244" xfId="21" applyFont="1" applyBorder="1" applyAlignment="1">
      <alignment horizontal="center" vertical="center" textRotation="255" shrinkToFit="1"/>
    </xf>
    <xf numFmtId="0" fontId="89" fillId="0" borderId="53" xfId="21" applyFont="1" applyBorder="1" applyAlignment="1">
      <alignment horizontal="center" vertical="center" shrinkToFit="1"/>
    </xf>
    <xf numFmtId="0" fontId="89" fillId="0" borderId="1" xfId="21" applyFont="1" applyBorder="1" applyAlignment="1">
      <alignment horizontal="center" vertical="center" shrinkToFit="1"/>
    </xf>
    <xf numFmtId="0" fontId="89" fillId="0" borderId="9" xfId="21" applyFont="1" applyBorder="1" applyAlignment="1">
      <alignment horizontal="center" vertical="center" shrinkToFit="1"/>
    </xf>
    <xf numFmtId="0" fontId="89" fillId="0" borderId="250" xfId="21" applyFont="1" applyBorder="1" applyAlignment="1">
      <alignment horizontal="center" vertical="center" textRotation="255"/>
    </xf>
    <xf numFmtId="0" fontId="89" fillId="0" borderId="244" xfId="21" applyFont="1" applyBorder="1" applyAlignment="1">
      <alignment horizontal="center" vertical="center" textRotation="255"/>
    </xf>
    <xf numFmtId="0" fontId="89" fillId="0" borderId="54" xfId="21" applyFont="1" applyBorder="1" applyAlignment="1">
      <alignment horizontal="center" vertical="center"/>
    </xf>
    <xf numFmtId="0" fontId="89" fillId="0" borderId="53" xfId="21" applyFont="1" applyBorder="1" applyAlignment="1">
      <alignment horizontal="center" vertical="center"/>
    </xf>
    <xf numFmtId="0" fontId="89" fillId="0" borderId="74" xfId="21" applyFont="1" applyBorder="1" applyAlignment="1">
      <alignment horizontal="center" vertical="center" shrinkToFit="1"/>
    </xf>
    <xf numFmtId="0" fontId="89" fillId="0" borderId="13" xfId="21" applyFont="1" applyBorder="1" applyAlignment="1">
      <alignment horizontal="center" vertical="center" shrinkToFit="1"/>
    </xf>
    <xf numFmtId="0" fontId="89" fillId="0" borderId="14" xfId="21" applyFont="1" applyBorder="1" applyAlignment="1">
      <alignment horizontal="center" vertical="center" shrinkToFit="1"/>
    </xf>
    <xf numFmtId="0" fontId="89" fillId="0" borderId="62" xfId="21" applyFont="1" applyBorder="1" applyAlignment="1">
      <alignment horizontal="center" vertical="center" textRotation="255" wrapText="1" shrinkToFit="1"/>
    </xf>
    <xf numFmtId="0" fontId="89" fillId="0" borderId="62" xfId="21" applyFont="1" applyBorder="1" applyAlignment="1">
      <alignment horizontal="center" vertical="center" textRotation="255" shrinkToFit="1"/>
    </xf>
    <xf numFmtId="0" fontId="80" fillId="0" borderId="150" xfId="21" applyBorder="1" applyAlignment="1">
      <alignment shrinkToFit="1"/>
    </xf>
    <xf numFmtId="0" fontId="89" fillId="0" borderId="243" xfId="21" applyFont="1" applyBorder="1" applyAlignment="1">
      <alignment horizontal="center" vertical="center" shrinkToFit="1"/>
    </xf>
    <xf numFmtId="0" fontId="89" fillId="0" borderId="33" xfId="21" applyFont="1" applyBorder="1" applyAlignment="1">
      <alignment horizontal="center" vertical="center" shrinkToFit="1"/>
    </xf>
    <xf numFmtId="0" fontId="89" fillId="0" borderId="46" xfId="21" applyFont="1" applyBorder="1" applyAlignment="1">
      <alignment horizontal="center" vertical="center" shrinkToFit="1"/>
    </xf>
    <xf numFmtId="0" fontId="89" fillId="0" borderId="0" xfId="21" applyFont="1" applyBorder="1" applyAlignment="1">
      <alignment horizontal="center" vertical="center" shrinkToFit="1"/>
    </xf>
    <xf numFmtId="0" fontId="80" fillId="0" borderId="58" xfId="21" applyFill="1" applyBorder="1" applyAlignment="1">
      <alignment horizontal="center" vertical="center" textRotation="255"/>
    </xf>
    <xf numFmtId="0" fontId="80" fillId="0" borderId="59" xfId="21" applyFill="1" applyBorder="1" applyAlignment="1">
      <alignment horizontal="center" vertical="center" textRotation="255"/>
    </xf>
    <xf numFmtId="0" fontId="297" fillId="57" borderId="389" xfId="21" applyFont="1" applyFill="1" applyBorder="1" applyAlignment="1">
      <alignment horizontal="center" vertical="center"/>
    </xf>
    <xf numFmtId="0" fontId="297" fillId="57" borderId="392" xfId="21" applyFont="1" applyFill="1" applyBorder="1" applyAlignment="1">
      <alignment horizontal="center" vertical="center"/>
    </xf>
    <xf numFmtId="0" fontId="49" fillId="57" borderId="393" xfId="0" applyFont="1" applyFill="1" applyBorder="1" applyAlignment="1">
      <alignment horizontal="left" vertical="center" wrapText="1"/>
    </xf>
    <xf numFmtId="0" fontId="49" fillId="57" borderId="394" xfId="0" applyFont="1" applyFill="1" applyBorder="1" applyAlignment="1">
      <alignment horizontal="left" vertical="center" wrapText="1"/>
    </xf>
    <xf numFmtId="176" fontId="89" fillId="67" borderId="47" xfId="0" applyNumberFormat="1" applyFont="1" applyFill="1" applyBorder="1" applyAlignment="1">
      <alignment horizontal="right"/>
    </xf>
    <xf numFmtId="176" fontId="89" fillId="67" borderId="14" xfId="0" applyNumberFormat="1" applyFont="1" applyFill="1" applyBorder="1" applyAlignment="1">
      <alignment horizontal="right"/>
    </xf>
    <xf numFmtId="176" fontId="89" fillId="67" borderId="12" xfId="0" applyNumberFormat="1" applyFont="1" applyFill="1" applyBorder="1" applyAlignment="1">
      <alignment horizontal="right"/>
    </xf>
    <xf numFmtId="176" fontId="89" fillId="67" borderId="44" xfId="0" applyNumberFormat="1" applyFont="1" applyFill="1" applyBorder="1" applyAlignment="1">
      <alignment horizontal="right"/>
    </xf>
    <xf numFmtId="0" fontId="49" fillId="0" borderId="5" xfId="0" applyFont="1" applyBorder="1" applyAlignment="1">
      <alignment horizontal="center" vertical="center" textRotation="255"/>
    </xf>
    <xf numFmtId="0" fontId="49" fillId="0" borderId="7" xfId="0" applyFont="1" applyBorder="1" applyAlignment="1">
      <alignment horizontal="center" vertical="center" textRotation="255"/>
    </xf>
    <xf numFmtId="0" fontId="335" fillId="0" borderId="0" xfId="0" applyFont="1" applyAlignment="1">
      <alignment horizontal="left" vertical="center" wrapText="1"/>
    </xf>
    <xf numFmtId="0" fontId="14" fillId="63" borderId="12" xfId="0" applyFont="1" applyFill="1" applyBorder="1" applyAlignment="1">
      <alignment horizontal="center" vertical="center"/>
    </xf>
    <xf numFmtId="0" fontId="14" fillId="63" borderId="14" xfId="0" applyFont="1" applyFill="1" applyBorder="1" applyAlignment="1">
      <alignment horizontal="center" vertical="center"/>
    </xf>
    <xf numFmtId="0" fontId="308" fillId="0" borderId="0" xfId="0" applyFont="1" applyBorder="1" applyAlignment="1">
      <alignment horizontal="center" vertical="top"/>
    </xf>
    <xf numFmtId="3" fontId="340" fillId="0" borderId="230" xfId="21" applyNumberFormat="1" applyFont="1" applyBorder="1" applyAlignment="1">
      <alignment horizontal="right" vertical="center" shrinkToFit="1"/>
    </xf>
    <xf numFmtId="3" fontId="340" fillId="0" borderId="229" xfId="21" applyNumberFormat="1" applyFont="1" applyBorder="1" applyAlignment="1">
      <alignment horizontal="right" vertical="center" shrinkToFit="1"/>
    </xf>
    <xf numFmtId="3" fontId="340" fillId="0" borderId="225" xfId="21" applyNumberFormat="1" applyFont="1" applyBorder="1" applyAlignment="1">
      <alignment horizontal="right" vertical="center" shrinkToFit="1"/>
    </xf>
    <xf numFmtId="3" fontId="340" fillId="0" borderId="224" xfId="21" applyNumberFormat="1" applyFont="1" applyBorder="1" applyAlignment="1">
      <alignment horizontal="right" vertical="center" shrinkToFit="1"/>
    </xf>
    <xf numFmtId="0" fontId="300" fillId="0" borderId="0" xfId="1" applyFont="1" applyBorder="1" applyAlignment="1">
      <alignment horizontal="center" vertical="center" wrapText="1"/>
    </xf>
    <xf numFmtId="0" fontId="49" fillId="17" borderId="5" xfId="0" applyFont="1" applyFill="1" applyBorder="1" applyAlignment="1">
      <alignment horizontal="center" vertical="center" textRotation="255"/>
    </xf>
    <xf numFmtId="0" fontId="49" fillId="17" borderId="7" xfId="0" applyFont="1" applyFill="1" applyBorder="1" applyAlignment="1">
      <alignment horizontal="center" vertical="center" textRotation="255"/>
    </xf>
    <xf numFmtId="0" fontId="259" fillId="0" borderId="410" xfId="21" applyFont="1" applyBorder="1" applyAlignment="1">
      <alignment horizontal="center" vertical="center"/>
    </xf>
    <xf numFmtId="0" fontId="332" fillId="0" borderId="412" xfId="21" applyFont="1" applyBorder="1" applyAlignment="1">
      <alignment horizontal="center" vertical="center"/>
    </xf>
    <xf numFmtId="0" fontId="80" fillId="0" borderId="11" xfId="21" applyFill="1" applyBorder="1" applyAlignment="1">
      <alignment horizontal="left"/>
    </xf>
    <xf numFmtId="0" fontId="220" fillId="0" borderId="11" xfId="21" applyFont="1" applyBorder="1" applyAlignment="1">
      <alignment horizontal="left" vertical="center"/>
    </xf>
    <xf numFmtId="0" fontId="14" fillId="61" borderId="395" xfId="0" applyFont="1" applyFill="1" applyBorder="1" applyAlignment="1">
      <alignment horizontal="right" vertical="center"/>
    </xf>
    <xf numFmtId="0" fontId="298" fillId="62" borderId="395" xfId="0" applyFont="1" applyFill="1" applyBorder="1" applyAlignment="1">
      <alignment horizontal="center" vertical="center"/>
    </xf>
    <xf numFmtId="0" fontId="14" fillId="60" borderId="395" xfId="0" applyFont="1" applyFill="1" applyBorder="1" applyAlignment="1">
      <alignment horizontal="right" vertical="center"/>
    </xf>
    <xf numFmtId="0" fontId="14" fillId="58" borderId="0" xfId="0" applyFont="1" applyFill="1" applyBorder="1" applyAlignment="1">
      <alignment horizontal="right" vertical="center"/>
    </xf>
    <xf numFmtId="0" fontId="298" fillId="59" borderId="0" xfId="0" applyFont="1" applyFill="1" applyBorder="1" applyAlignment="1">
      <alignment horizontal="center" vertical="center"/>
    </xf>
    <xf numFmtId="0" fontId="150" fillId="4" borderId="310" xfId="0" applyFont="1" applyFill="1" applyBorder="1" applyAlignment="1" applyProtection="1">
      <alignment horizontal="center" vertical="center"/>
      <protection locked="0"/>
    </xf>
    <xf numFmtId="0" fontId="150" fillId="4" borderId="311" xfId="0" applyFont="1" applyFill="1" applyBorder="1" applyAlignment="1" applyProtection="1">
      <alignment horizontal="center" vertical="center"/>
      <protection locked="0"/>
    </xf>
    <xf numFmtId="0" fontId="150" fillId="4" borderId="312" xfId="0" applyFont="1" applyFill="1" applyBorder="1" applyAlignment="1" applyProtection="1">
      <alignment horizontal="center" vertical="center"/>
      <protection locked="0"/>
    </xf>
    <xf numFmtId="0" fontId="150" fillId="4" borderId="313" xfId="0" applyFont="1" applyFill="1" applyBorder="1" applyAlignment="1" applyProtection="1">
      <alignment horizontal="center" vertical="center"/>
      <protection locked="0"/>
    </xf>
    <xf numFmtId="0" fontId="150" fillId="4" borderId="144" xfId="0" applyFont="1" applyFill="1" applyBorder="1" applyAlignment="1" applyProtection="1">
      <alignment horizontal="center" vertical="center"/>
      <protection locked="0"/>
    </xf>
    <xf numFmtId="0" fontId="150" fillId="4" borderId="314" xfId="0" applyFont="1" applyFill="1" applyBorder="1" applyAlignment="1" applyProtection="1">
      <alignment horizontal="center" vertical="center"/>
      <protection locked="0"/>
    </xf>
    <xf numFmtId="0" fontId="310" fillId="0" borderId="0" xfId="21" applyFont="1" applyAlignment="1">
      <alignment horizontal="left"/>
    </xf>
    <xf numFmtId="0" fontId="310" fillId="0" borderId="388" xfId="21" applyFont="1" applyBorder="1" applyAlignment="1">
      <alignment horizontal="left"/>
    </xf>
    <xf numFmtId="0" fontId="309" fillId="0" borderId="0" xfId="21" applyFont="1" applyBorder="1" applyAlignment="1">
      <alignment horizontal="left" vertical="top"/>
    </xf>
    <xf numFmtId="0" fontId="164" fillId="65" borderId="412" xfId="21" applyFont="1" applyFill="1" applyBorder="1" applyAlignment="1">
      <alignment horizontal="center" vertical="center" shrinkToFit="1"/>
    </xf>
    <xf numFmtId="0" fontId="164" fillId="65" borderId="411" xfId="21" applyFont="1" applyFill="1" applyBorder="1" applyAlignment="1">
      <alignment horizontal="center" vertical="center" shrinkToFit="1"/>
    </xf>
    <xf numFmtId="0" fontId="14" fillId="57" borderId="390" xfId="0" applyFont="1" applyFill="1" applyBorder="1" applyAlignment="1">
      <alignment horizontal="right" vertical="center"/>
    </xf>
    <xf numFmtId="0" fontId="298" fillId="59" borderId="435" xfId="0" applyFont="1" applyFill="1" applyBorder="1" applyAlignment="1">
      <alignment horizontal="center" vertical="center"/>
    </xf>
    <xf numFmtId="0" fontId="316" fillId="57" borderId="393" xfId="21" applyFont="1" applyFill="1" applyBorder="1" applyAlignment="1">
      <alignment horizontal="right" vertical="center"/>
    </xf>
    <xf numFmtId="0" fontId="305" fillId="17" borderId="62" xfId="1" applyFont="1" applyFill="1" applyBorder="1" applyAlignment="1">
      <alignment horizontal="center" vertical="center" textRotation="255" wrapText="1"/>
    </xf>
    <xf numFmtId="0" fontId="305" fillId="17" borderId="10" xfId="1" applyFont="1" applyFill="1" applyBorder="1" applyAlignment="1">
      <alignment horizontal="center" vertical="center" textRotation="255" wrapText="1"/>
    </xf>
    <xf numFmtId="0" fontId="305" fillId="0" borderId="61" xfId="1" applyFont="1" applyBorder="1" applyAlignment="1">
      <alignment horizontal="center" vertical="center" textRotation="255" wrapText="1"/>
    </xf>
    <xf numFmtId="0" fontId="305" fillId="0" borderId="62" xfId="1" applyFont="1" applyBorder="1" applyAlignment="1">
      <alignment horizontal="center" vertical="center" textRotation="255" wrapText="1"/>
    </xf>
    <xf numFmtId="0" fontId="305" fillId="0" borderId="10" xfId="1" applyFont="1" applyBorder="1" applyAlignment="1">
      <alignment horizontal="center" vertical="center" textRotation="255" wrapText="1"/>
    </xf>
    <xf numFmtId="0" fontId="305" fillId="17" borderId="61" xfId="1" applyFont="1" applyFill="1" applyBorder="1" applyAlignment="1">
      <alignment horizontal="center" vertical="center" textRotation="255" wrapText="1"/>
    </xf>
    <xf numFmtId="0" fontId="49" fillId="0" borderId="228" xfId="0" applyFont="1" applyBorder="1" applyAlignment="1">
      <alignment horizontal="center" vertical="center" wrapText="1"/>
    </xf>
    <xf numFmtId="0" fontId="49" fillId="0" borderId="223" xfId="0" applyFont="1" applyBorder="1" applyAlignment="1">
      <alignment horizontal="center" vertical="center" wrapText="1"/>
    </xf>
    <xf numFmtId="3" fontId="340" fillId="0" borderId="151" xfId="1" applyNumberFormat="1" applyFont="1" applyBorder="1" applyAlignment="1">
      <alignment horizontal="right" vertical="center" shrinkToFit="1"/>
    </xf>
    <xf numFmtId="3" fontId="340" fillId="0" borderId="0" xfId="1" applyNumberFormat="1" applyFont="1" applyBorder="1" applyAlignment="1">
      <alignment horizontal="right" vertical="center" shrinkToFit="1"/>
    </xf>
    <xf numFmtId="3" fontId="340" fillId="0" borderId="225" xfId="1" applyNumberFormat="1" applyFont="1" applyBorder="1" applyAlignment="1">
      <alignment horizontal="right" vertical="center" shrinkToFit="1"/>
    </xf>
    <xf numFmtId="3" fontId="340" fillId="0" borderId="224" xfId="1" applyNumberFormat="1" applyFont="1" applyBorder="1" applyAlignment="1">
      <alignment horizontal="right" vertical="center" shrinkToFit="1"/>
    </xf>
    <xf numFmtId="0" fontId="49" fillId="0" borderId="12" xfId="0" applyFont="1" applyBorder="1" applyAlignment="1">
      <alignment horizontal="center" vertical="center"/>
    </xf>
    <xf numFmtId="0" fontId="49" fillId="0" borderId="139" xfId="0" applyFont="1" applyBorder="1" applyAlignment="1">
      <alignment horizontal="center" vertical="center"/>
    </xf>
    <xf numFmtId="0" fontId="339" fillId="0" borderId="4" xfId="0" applyFont="1" applyBorder="1" applyAlignment="1">
      <alignment horizontal="right" vertical="top"/>
    </xf>
    <xf numFmtId="0" fontId="49" fillId="0" borderId="3" xfId="0" applyFont="1" applyBorder="1" applyAlignment="1">
      <alignment horizontal="center" vertical="center" textRotation="255"/>
    </xf>
    <xf numFmtId="0" fontId="49" fillId="0" borderId="6" xfId="0" applyFont="1" applyBorder="1" applyAlignment="1">
      <alignment horizontal="center" vertical="center" textRotation="255"/>
    </xf>
    <xf numFmtId="0" fontId="49" fillId="0" borderId="8" xfId="0" applyFont="1" applyBorder="1" applyAlignment="1">
      <alignment horizontal="center" vertical="center" textRotation="255"/>
    </xf>
    <xf numFmtId="0" fontId="300" fillId="0" borderId="0" xfId="1" applyFont="1" applyBorder="1" applyAlignment="1">
      <alignment horizontal="right" vertical="center"/>
    </xf>
    <xf numFmtId="0" fontId="300" fillId="0" borderId="227" xfId="1" applyFont="1" applyBorder="1" applyAlignment="1">
      <alignment horizontal="right" vertical="center"/>
    </xf>
    <xf numFmtId="1" fontId="178" fillId="0" borderId="0" xfId="0" applyNumberFormat="1" applyFont="1" applyBorder="1" applyAlignment="1">
      <alignment horizontal="center" vertical="center" wrapText="1"/>
    </xf>
    <xf numFmtId="0" fontId="345" fillId="20" borderId="2" xfId="21" applyFont="1" applyFill="1" applyBorder="1" applyAlignment="1">
      <alignment horizontal="center" vertical="center"/>
    </xf>
    <xf numFmtId="0" fontId="346" fillId="24" borderId="2" xfId="21" applyFont="1" applyFill="1" applyBorder="1" applyAlignment="1">
      <alignment horizontal="center" vertical="center"/>
    </xf>
    <xf numFmtId="0" fontId="173" fillId="0" borderId="0" xfId="21" applyFont="1" applyBorder="1" applyAlignment="1">
      <alignment horizontal="center" vertical="center" shrinkToFit="1"/>
    </xf>
    <xf numFmtId="0" fontId="255" fillId="4" borderId="2" xfId="21" applyFont="1" applyFill="1" applyBorder="1" applyAlignment="1">
      <alignment horizontal="right" vertical="center"/>
    </xf>
    <xf numFmtId="0" fontId="170" fillId="4" borderId="2" xfId="21" applyFont="1" applyFill="1" applyBorder="1" applyAlignment="1">
      <alignment horizontal="right" vertical="center"/>
    </xf>
    <xf numFmtId="0" fontId="171" fillId="0" borderId="0" xfId="21" applyFont="1" applyBorder="1" applyAlignment="1">
      <alignment horizontal="left" shrinkToFit="1"/>
    </xf>
    <xf numFmtId="0" fontId="46" fillId="0" borderId="0" xfId="21" applyFont="1" applyBorder="1" applyAlignment="1">
      <alignment horizontal="left" vertical="center"/>
    </xf>
    <xf numFmtId="176" fontId="5" fillId="0" borderId="0" xfId="21" applyNumberFormat="1" applyFont="1" applyBorder="1" applyAlignment="1">
      <alignment horizontal="left" vertical="center" shrinkToFit="1"/>
    </xf>
    <xf numFmtId="191" fontId="349" fillId="0" borderId="0" xfId="0" applyNumberFormat="1" applyFont="1" applyBorder="1" applyAlignment="1">
      <alignment horizontal="center" vertical="center" wrapText="1"/>
    </xf>
    <xf numFmtId="191" fontId="350" fillId="0" borderId="0" xfId="0" applyNumberFormat="1" applyFont="1" applyBorder="1" applyAlignment="1">
      <alignment horizontal="left" vertical="center" wrapText="1"/>
    </xf>
    <xf numFmtId="0" fontId="348" fillId="0" borderId="154" xfId="0" applyNumberFormat="1" applyFont="1" applyBorder="1" applyAlignment="1">
      <alignment horizontal="left" vertical="center" wrapText="1"/>
    </xf>
    <xf numFmtId="0" fontId="13" fillId="0" borderId="6" xfId="0" applyFont="1" applyBorder="1" applyAlignment="1">
      <alignment horizontal="left" vertical="center"/>
    </xf>
    <xf numFmtId="0" fontId="13" fillId="0" borderId="0" xfId="0" applyFont="1" applyAlignment="1">
      <alignment horizontal="left" vertical="center"/>
    </xf>
    <xf numFmtId="49" fontId="5" fillId="0" borderId="0" xfId="0" applyNumberFormat="1" applyFont="1" applyAlignment="1" applyProtection="1">
      <alignment horizontal="left" vertical="center" wrapText="1"/>
    </xf>
    <xf numFmtId="0" fontId="0" fillId="0" borderId="0" xfId="0" applyFont="1" applyAlignment="1">
      <alignment horizontal="center" vertical="center"/>
    </xf>
    <xf numFmtId="0" fontId="80" fillId="0" borderId="0" xfId="0" applyFont="1" applyAlignment="1">
      <alignment horizontal="center" vertical="center"/>
    </xf>
    <xf numFmtId="0" fontId="3" fillId="0" borderId="402" xfId="0" applyFont="1" applyBorder="1" applyAlignment="1">
      <alignment horizontal="center" vertical="center"/>
    </xf>
    <xf numFmtId="0" fontId="3" fillId="0" borderId="403" xfId="0" applyFont="1" applyBorder="1" applyAlignment="1">
      <alignment horizontal="center" vertical="center"/>
    </xf>
    <xf numFmtId="0" fontId="121" fillId="0" borderId="0" xfId="0" applyFont="1" applyBorder="1" applyAlignment="1">
      <alignment horizontal="left" vertical="center"/>
    </xf>
    <xf numFmtId="0" fontId="135" fillId="0" borderId="145" xfId="0" applyFont="1" applyBorder="1" applyAlignment="1">
      <alignment horizontal="center" vertical="center"/>
    </xf>
    <xf numFmtId="0" fontId="135" fillId="0" borderId="400" xfId="0" applyFont="1" applyBorder="1" applyAlignment="1">
      <alignment horizontal="center" vertical="center"/>
    </xf>
    <xf numFmtId="0" fontId="135" fillId="0" borderId="146" xfId="0" applyFont="1" applyBorder="1" applyAlignment="1">
      <alignment horizontal="center" vertical="center"/>
    </xf>
    <xf numFmtId="49" fontId="39" fillId="0" borderId="0" xfId="0" applyNumberFormat="1" applyFont="1" applyAlignment="1" applyProtection="1">
      <alignment horizontal="left" vertical="center" wrapText="1"/>
    </xf>
    <xf numFmtId="0" fontId="135" fillId="0" borderId="413" xfId="0" applyFont="1" applyBorder="1" applyAlignment="1">
      <alignment horizontal="center" vertical="center"/>
    </xf>
    <xf numFmtId="0" fontId="135" fillId="0" borderId="414" xfId="0" applyFont="1" applyBorder="1" applyAlignment="1">
      <alignment horizontal="center" vertical="center"/>
    </xf>
    <xf numFmtId="0" fontId="135" fillId="0" borderId="418" xfId="0" applyFont="1" applyBorder="1" applyAlignment="1">
      <alignment horizontal="center" vertical="center"/>
    </xf>
    <xf numFmtId="0" fontId="302" fillId="0" borderId="402" xfId="0" applyFont="1" applyBorder="1" applyAlignment="1">
      <alignment horizontal="center" vertical="center"/>
    </xf>
    <xf numFmtId="0" fontId="302" fillId="0" borderId="403" xfId="0" applyFont="1" applyBorder="1" applyAlignment="1">
      <alignment horizontal="center" vertical="center"/>
    </xf>
    <xf numFmtId="49" fontId="39" fillId="0" borderId="0" xfId="0" applyNumberFormat="1" applyFont="1" applyBorder="1" applyAlignment="1" applyProtection="1">
      <alignment horizontal="left" wrapText="1"/>
    </xf>
    <xf numFmtId="49" fontId="5" fillId="0" borderId="0" xfId="0" applyNumberFormat="1" applyFont="1" applyBorder="1" applyAlignment="1" applyProtection="1">
      <alignment horizontal="left" wrapText="1"/>
    </xf>
    <xf numFmtId="0" fontId="14" fillId="0" borderId="0" xfId="0" applyFont="1" applyAlignment="1">
      <alignment horizontal="right" vertical="center"/>
    </xf>
    <xf numFmtId="0" fontId="13" fillId="0" borderId="0" xfId="0" applyFont="1" applyAlignment="1">
      <alignment horizontal="center" vertical="center"/>
    </xf>
    <xf numFmtId="0" fontId="13" fillId="0" borderId="7" xfId="0" applyFont="1" applyBorder="1" applyAlignment="1">
      <alignment horizontal="center" vertical="center"/>
    </xf>
    <xf numFmtId="0" fontId="395" fillId="0" borderId="12" xfId="0" applyFont="1" applyBorder="1" applyAlignment="1">
      <alignment horizontal="center" vertical="center"/>
    </xf>
    <xf numFmtId="0" fontId="395" fillId="0" borderId="13" xfId="0" applyFont="1" applyBorder="1" applyAlignment="1">
      <alignment horizontal="center" vertical="center"/>
    </xf>
    <xf numFmtId="0" fontId="395" fillId="0" borderId="14" xfId="0" applyFont="1" applyBorder="1" applyAlignment="1">
      <alignment horizontal="center" vertical="center"/>
    </xf>
    <xf numFmtId="177" fontId="32" fillId="0" borderId="38" xfId="0" applyNumberFormat="1" applyFont="1" applyBorder="1" applyAlignment="1">
      <alignment horizontal="right" vertical="center" wrapText="1"/>
    </xf>
    <xf numFmtId="177" fontId="32" fillId="0" borderId="22" xfId="0" applyNumberFormat="1" applyFont="1" applyBorder="1" applyAlignment="1">
      <alignment horizontal="right" vertical="center" wrapText="1"/>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2" fillId="2" borderId="12" xfId="0" applyFont="1" applyFill="1" applyBorder="1" applyAlignment="1" applyProtection="1">
      <alignment horizontal="right" vertical="center"/>
      <protection locked="0"/>
    </xf>
    <xf numFmtId="0" fontId="32" fillId="2" borderId="14" xfId="0" applyFont="1" applyFill="1" applyBorder="1" applyAlignment="1" applyProtection="1">
      <alignment horizontal="right" vertical="center"/>
      <protection locked="0"/>
    </xf>
    <xf numFmtId="177" fontId="32" fillId="2" borderId="12" xfId="0" applyNumberFormat="1" applyFont="1" applyFill="1" applyBorder="1" applyAlignment="1" applyProtection="1">
      <alignment horizontal="right" vertical="center"/>
      <protection locked="0"/>
    </xf>
    <xf numFmtId="177" fontId="32" fillId="2" borderId="14" xfId="0" applyNumberFormat="1" applyFont="1" applyFill="1" applyBorder="1" applyAlignment="1" applyProtection="1">
      <alignment horizontal="right" vertical="center"/>
      <protection locked="0"/>
    </xf>
    <xf numFmtId="0" fontId="37" fillId="38" borderId="38" xfId="0" applyFont="1" applyFill="1" applyBorder="1" applyAlignment="1">
      <alignment horizontal="center" vertical="center" wrapText="1"/>
    </xf>
    <xf numFmtId="0" fontId="37" fillId="38" borderId="22" xfId="0" applyFont="1" applyFill="1" applyBorder="1" applyAlignment="1">
      <alignment horizontal="center" vertical="center" wrapText="1"/>
    </xf>
    <xf numFmtId="0" fontId="37" fillId="38" borderId="23" xfId="0" applyFont="1" applyFill="1" applyBorder="1" applyAlignment="1">
      <alignment horizontal="center" vertical="center" wrapText="1"/>
    </xf>
    <xf numFmtId="192" fontId="5" fillId="2" borderId="18" xfId="0" applyNumberFormat="1" applyFont="1" applyFill="1" applyBorder="1" applyAlignment="1" applyProtection="1">
      <alignment horizontal="center" vertical="center" shrinkToFit="1"/>
      <protection locked="0"/>
    </xf>
    <xf numFmtId="192" fontId="5" fillId="2" borderId="0" xfId="0" applyNumberFormat="1" applyFont="1" applyFill="1" applyBorder="1" applyAlignment="1" applyProtection="1">
      <alignment horizontal="center" vertical="center" shrinkToFit="1"/>
      <protection locked="0"/>
    </xf>
    <xf numFmtId="192" fontId="5" fillId="2" borderId="19" xfId="0" applyNumberFormat="1" applyFont="1" applyFill="1" applyBorder="1" applyAlignment="1" applyProtection="1">
      <alignment horizontal="center" vertical="center" shrinkToFit="1"/>
      <protection locked="0"/>
    </xf>
    <xf numFmtId="192" fontId="5" fillId="2" borderId="205" xfId="0" applyNumberFormat="1" applyFont="1" applyFill="1" applyBorder="1" applyAlignment="1" applyProtection="1">
      <alignment horizontal="center" vertical="center" shrinkToFit="1"/>
      <protection locked="0"/>
    </xf>
    <xf numFmtId="192" fontId="5" fillId="2" borderId="103" xfId="0" applyNumberFormat="1" applyFont="1" applyFill="1" applyBorder="1" applyAlignment="1" applyProtection="1">
      <alignment horizontal="center" vertical="center" shrinkToFit="1"/>
      <protection locked="0"/>
    </xf>
    <xf numFmtId="192" fontId="5" fillId="2" borderId="102" xfId="0" applyNumberFormat="1" applyFont="1" applyFill="1" applyBorder="1" applyAlignment="1" applyProtection="1">
      <alignment horizontal="center" vertical="center" shrinkToFit="1"/>
      <protection locked="0"/>
    </xf>
    <xf numFmtId="0" fontId="37" fillId="38" borderId="24" xfId="0" applyFont="1" applyFill="1" applyBorder="1" applyAlignment="1">
      <alignment horizontal="center" vertical="center" wrapText="1"/>
    </xf>
    <xf numFmtId="0" fontId="37" fillId="38" borderId="42" xfId="0" applyFont="1" applyFill="1" applyBorder="1" applyAlignment="1">
      <alignment horizontal="center" vertical="center" wrapText="1"/>
    </xf>
    <xf numFmtId="177" fontId="32" fillId="0" borderId="12" xfId="0" applyNumberFormat="1" applyFont="1" applyFill="1" applyBorder="1" applyAlignment="1">
      <alignment horizontal="right" vertical="center" wrapText="1"/>
    </xf>
    <xf numFmtId="177" fontId="32" fillId="0" borderId="13" xfId="0" applyNumberFormat="1" applyFont="1" applyFill="1" applyBorder="1" applyAlignment="1">
      <alignment horizontal="right" vertical="center" wrapText="1"/>
    </xf>
    <xf numFmtId="177" fontId="32" fillId="0" borderId="44" xfId="0" applyNumberFormat="1" applyFont="1" applyFill="1" applyBorder="1" applyAlignment="1">
      <alignment horizontal="right" vertical="center" wrapText="1"/>
    </xf>
    <xf numFmtId="177" fontId="32" fillId="2" borderId="8" xfId="0" applyNumberFormat="1" applyFont="1" applyFill="1" applyBorder="1" applyAlignment="1" applyProtection="1">
      <alignment horizontal="right" vertical="center"/>
      <protection locked="0"/>
    </xf>
    <xf numFmtId="177" fontId="32" fillId="2" borderId="9" xfId="0" applyNumberFormat="1" applyFont="1" applyFill="1" applyBorder="1" applyAlignment="1" applyProtection="1">
      <alignment horizontal="right" vertical="center"/>
      <protection locked="0"/>
    </xf>
    <xf numFmtId="0" fontId="32" fillId="2" borderId="45" xfId="0" applyFont="1" applyFill="1" applyBorder="1" applyAlignment="1" applyProtection="1">
      <alignment horizontal="right" vertical="center"/>
      <protection locked="0"/>
    </xf>
    <xf numFmtId="0" fontId="32" fillId="2" borderId="46" xfId="0" applyFont="1" applyFill="1" applyBorder="1" applyAlignment="1" applyProtection="1">
      <alignment horizontal="right" vertical="center"/>
      <protection locked="0"/>
    </xf>
    <xf numFmtId="177" fontId="32" fillId="2" borderId="45" xfId="0" applyNumberFormat="1" applyFont="1" applyFill="1" applyBorder="1" applyAlignment="1" applyProtection="1">
      <alignment horizontal="right" vertical="center"/>
      <protection locked="0"/>
    </xf>
    <xf numFmtId="177" fontId="32" fillId="2" borderId="46" xfId="0" applyNumberFormat="1" applyFont="1" applyFill="1" applyBorder="1" applyAlignment="1" applyProtection="1">
      <alignment horizontal="right" vertical="center"/>
      <protection locked="0"/>
    </xf>
    <xf numFmtId="0" fontId="3" fillId="2" borderId="18"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center" vertical="center" shrinkToFi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49" fontId="3" fillId="2" borderId="0" xfId="0" applyNumberFormat="1" applyFont="1" applyFill="1" applyBorder="1" applyAlignment="1" applyProtection="1">
      <alignment horizontal="center" vertical="center" shrinkToFit="1"/>
      <protection locked="0"/>
    </xf>
    <xf numFmtId="49" fontId="3" fillId="2" borderId="11" xfId="0" applyNumberFormat="1" applyFont="1" applyFill="1" applyBorder="1" applyAlignment="1" applyProtection="1">
      <alignment horizontal="center" vertical="center" shrinkToFit="1"/>
      <protection locked="0"/>
    </xf>
    <xf numFmtId="0" fontId="32" fillId="2" borderId="8" xfId="0" applyFont="1" applyFill="1" applyBorder="1" applyAlignment="1" applyProtection="1">
      <alignment horizontal="right" vertical="center"/>
      <protection locked="0"/>
    </xf>
    <xf numFmtId="0" fontId="32" fillId="2" borderId="9" xfId="0" applyFont="1" applyFill="1" applyBorder="1" applyAlignment="1" applyProtection="1">
      <alignment horizontal="right" vertical="center"/>
      <protection locked="0"/>
    </xf>
    <xf numFmtId="177" fontId="32" fillId="0" borderId="45" xfId="0" applyNumberFormat="1" applyFont="1" applyFill="1" applyBorder="1" applyAlignment="1">
      <alignment horizontal="right" vertical="center" wrapText="1"/>
    </xf>
    <xf numFmtId="177" fontId="32" fillId="0" borderId="33" xfId="0" applyNumberFormat="1" applyFont="1" applyFill="1" applyBorder="1" applyAlignment="1">
      <alignment horizontal="right" vertical="center" wrapText="1"/>
    </xf>
    <xf numFmtId="177" fontId="32" fillId="0" borderId="35" xfId="0" applyNumberFormat="1" applyFont="1" applyFill="1" applyBorder="1" applyAlignment="1">
      <alignment horizontal="right" vertical="center" wrapText="1"/>
    </xf>
    <xf numFmtId="0" fontId="37" fillId="39" borderId="38" xfId="0" applyFont="1" applyFill="1" applyBorder="1" applyAlignment="1">
      <alignment horizontal="center" vertical="center" wrapText="1"/>
    </xf>
    <xf numFmtId="0" fontId="37" fillId="39" borderId="22" xfId="0" applyFont="1" applyFill="1" applyBorder="1" applyAlignment="1">
      <alignment horizontal="center" vertical="center" wrapText="1"/>
    </xf>
    <xf numFmtId="0" fontId="37" fillId="39" borderId="23" xfId="0" applyFont="1" applyFill="1" applyBorder="1" applyAlignment="1">
      <alignment horizontal="center" vertical="center" wrapText="1"/>
    </xf>
    <xf numFmtId="0" fontId="187" fillId="28" borderId="57" xfId="0" applyFont="1" applyFill="1" applyBorder="1" applyAlignment="1">
      <alignment horizontal="center" vertical="center"/>
    </xf>
    <xf numFmtId="0" fontId="187" fillId="28" borderId="58" xfId="0" applyFont="1" applyFill="1" applyBorder="1" applyAlignment="1">
      <alignment horizontal="center" vertical="center"/>
    </xf>
    <xf numFmtId="0" fontId="187" fillId="28" borderId="59" xfId="0" applyFont="1" applyFill="1" applyBorder="1" applyAlignment="1">
      <alignment horizontal="center" vertical="center"/>
    </xf>
    <xf numFmtId="0" fontId="3" fillId="2" borderId="37" xfId="0" applyFont="1" applyFill="1" applyBorder="1" applyAlignment="1" applyProtection="1">
      <alignment horizontal="left" vertical="center" shrinkToFit="1"/>
      <protection locked="0"/>
    </xf>
    <xf numFmtId="0" fontId="3" fillId="2" borderId="34" xfId="0" applyFont="1" applyFill="1" applyBorder="1" applyAlignment="1" applyProtection="1">
      <alignment horizontal="left" vertical="center" shrinkToFit="1"/>
      <protection locked="0"/>
    </xf>
    <xf numFmtId="0" fontId="3" fillId="2" borderId="40" xfId="0" applyFont="1" applyFill="1" applyBorder="1" applyAlignment="1" applyProtection="1">
      <alignment horizontal="left" vertical="center" shrinkToFit="1"/>
      <protection locked="0"/>
    </xf>
    <xf numFmtId="0" fontId="3" fillId="2" borderId="0"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0" fontId="3" fillId="2" borderId="11" xfId="0" applyFont="1" applyFill="1" applyBorder="1" applyAlignment="1" applyProtection="1">
      <alignment horizontal="left" vertical="center" wrapText="1"/>
      <protection locked="0"/>
    </xf>
    <xf numFmtId="0" fontId="3" fillId="2" borderId="21" xfId="0" applyFont="1" applyFill="1" applyBorder="1" applyAlignment="1" applyProtection="1">
      <alignment horizontal="left" vertical="center" wrapText="1"/>
      <protection locked="0"/>
    </xf>
    <xf numFmtId="0" fontId="3" fillId="2" borderId="47" xfId="0" applyFont="1" applyFill="1" applyBorder="1" applyAlignment="1" applyProtection="1">
      <alignment horizontal="left" vertical="center" shrinkToFit="1"/>
      <protection locked="0"/>
    </xf>
    <xf numFmtId="0" fontId="3" fillId="2" borderId="13" xfId="0" applyFont="1" applyFill="1" applyBorder="1" applyAlignment="1" applyProtection="1">
      <alignment horizontal="left" vertical="center" shrinkToFit="1"/>
      <protection locked="0"/>
    </xf>
    <xf numFmtId="0" fontId="3" fillId="2" borderId="14" xfId="0" applyFont="1" applyFill="1" applyBorder="1" applyAlignment="1" applyProtection="1">
      <alignment horizontal="left" vertical="center" shrinkToFit="1"/>
      <protection locked="0"/>
    </xf>
    <xf numFmtId="0" fontId="3" fillId="2" borderId="39" xfId="0" applyFont="1" applyFill="1" applyBorder="1" applyAlignment="1" applyProtection="1">
      <alignment horizontal="left" vertical="center" shrinkToFit="1"/>
      <protection locked="0"/>
    </xf>
    <xf numFmtId="0" fontId="3" fillId="2" borderId="33" xfId="0" applyFont="1" applyFill="1" applyBorder="1" applyAlignment="1" applyProtection="1">
      <alignment horizontal="left" vertical="center" shrinkToFit="1"/>
      <protection locked="0"/>
    </xf>
    <xf numFmtId="0" fontId="3" fillId="2" borderId="46" xfId="0" applyFont="1" applyFill="1" applyBorder="1" applyAlignment="1" applyProtection="1">
      <alignment horizontal="left" vertical="center" shrinkToFit="1"/>
      <protection locked="0"/>
    </xf>
    <xf numFmtId="0" fontId="193" fillId="0" borderId="22" xfId="0" applyFont="1" applyBorder="1" applyAlignment="1">
      <alignment horizontal="left" wrapText="1"/>
    </xf>
    <xf numFmtId="0" fontId="205" fillId="0" borderId="198" xfId="1" applyNumberFormat="1" applyFont="1" applyFill="1" applyBorder="1" applyAlignment="1" applyProtection="1">
      <alignment horizontal="center"/>
      <protection locked="0"/>
    </xf>
    <xf numFmtId="0" fontId="205" fillId="0" borderId="180" xfId="1" applyNumberFormat="1" applyFont="1" applyFill="1" applyBorder="1" applyAlignment="1" applyProtection="1">
      <alignment horizontal="center"/>
      <protection locked="0"/>
    </xf>
    <xf numFmtId="0" fontId="233" fillId="26" borderId="19" xfId="0" applyFont="1" applyFill="1" applyBorder="1" applyAlignment="1">
      <alignment horizontal="center" vertical="center"/>
    </xf>
    <xf numFmtId="0" fontId="237" fillId="0" borderId="0" xfId="0" applyFont="1" applyBorder="1" applyAlignment="1">
      <alignment horizontal="left" vertical="top"/>
    </xf>
    <xf numFmtId="0" fontId="38" fillId="29" borderId="38" xfId="21" applyFont="1" applyFill="1" applyBorder="1" applyAlignment="1">
      <alignment horizontal="center" vertical="center" wrapText="1"/>
    </xf>
    <xf numFmtId="0" fontId="38" fillId="29" borderId="22" xfId="21" applyFont="1" applyFill="1" applyBorder="1" applyAlignment="1">
      <alignment horizontal="center" vertical="center" wrapText="1"/>
    </xf>
    <xf numFmtId="0" fontId="38" fillId="29" borderId="42" xfId="21" applyFont="1" applyFill="1" applyBorder="1" applyAlignment="1">
      <alignment horizontal="center" vertical="center" wrapText="1"/>
    </xf>
    <xf numFmtId="0" fontId="45" fillId="0" borderId="24" xfId="0" applyFont="1" applyFill="1" applyBorder="1" applyAlignment="1" applyProtection="1">
      <alignment horizontal="center" vertical="center"/>
    </xf>
    <xf numFmtId="0" fontId="45" fillId="0" borderId="22" xfId="0" applyFont="1" applyFill="1" applyBorder="1" applyAlignment="1" applyProtection="1">
      <alignment horizontal="center" vertical="center"/>
    </xf>
    <xf numFmtId="0" fontId="45" fillId="0" borderId="23" xfId="0" applyFont="1" applyFill="1" applyBorder="1" applyAlignment="1" applyProtection="1">
      <alignment horizontal="center" vertical="center"/>
    </xf>
    <xf numFmtId="0" fontId="33" fillId="2" borderId="12" xfId="0" applyFont="1" applyFill="1" applyBorder="1" applyAlignment="1" applyProtection="1">
      <alignment horizontal="center" vertical="center"/>
      <protection locked="0"/>
    </xf>
    <xf numFmtId="0" fontId="33" fillId="2" borderId="13" xfId="0" applyFont="1" applyFill="1" applyBorder="1" applyAlignment="1" applyProtection="1">
      <alignment horizontal="center" vertical="center"/>
      <protection locked="0"/>
    </xf>
    <xf numFmtId="0" fontId="33" fillId="2" borderId="44" xfId="0" applyFont="1" applyFill="1" applyBorder="1" applyAlignment="1" applyProtection="1">
      <alignment horizontal="center" vertical="center"/>
      <protection locked="0"/>
    </xf>
    <xf numFmtId="0" fontId="33" fillId="2" borderId="45" xfId="0" applyFont="1" applyFill="1" applyBorder="1" applyAlignment="1" applyProtection="1">
      <alignment horizontal="center" vertical="center"/>
      <protection locked="0"/>
    </xf>
    <xf numFmtId="0" fontId="33" fillId="2" borderId="33" xfId="0" applyFont="1" applyFill="1" applyBorder="1" applyAlignment="1" applyProtection="1">
      <alignment horizontal="center" vertical="center"/>
      <protection locked="0"/>
    </xf>
    <xf numFmtId="0" fontId="33" fillId="2" borderId="35" xfId="0" applyFont="1" applyFill="1" applyBorder="1" applyAlignment="1" applyProtection="1">
      <alignment horizontal="center" vertical="center"/>
      <protection locked="0"/>
    </xf>
    <xf numFmtId="0" fontId="31" fillId="0" borderId="0" xfId="0" applyFont="1" applyFill="1" applyBorder="1" applyAlignment="1">
      <alignment horizontal="left" vertical="center" wrapText="1"/>
    </xf>
    <xf numFmtId="49" fontId="189" fillId="8" borderId="38" xfId="0" applyNumberFormat="1" applyFont="1" applyFill="1" applyBorder="1" applyAlignment="1">
      <alignment horizontal="left" vertical="center" wrapText="1"/>
    </xf>
    <xf numFmtId="49" fontId="189" fillId="8" borderId="22" xfId="0" applyNumberFormat="1" applyFont="1" applyFill="1" applyBorder="1" applyAlignment="1">
      <alignment horizontal="left" vertical="center" wrapText="1"/>
    </xf>
    <xf numFmtId="49" fontId="189" fillId="8" borderId="42" xfId="0" applyNumberFormat="1" applyFont="1" applyFill="1" applyBorder="1" applyAlignment="1">
      <alignment horizontal="left" vertical="center" wrapText="1"/>
    </xf>
    <xf numFmtId="0" fontId="207" fillId="2" borderId="22" xfId="0" applyFont="1" applyFill="1" applyBorder="1" applyAlignment="1" applyProtection="1">
      <alignment horizontal="center" vertical="center"/>
      <protection locked="0"/>
    </xf>
    <xf numFmtId="0" fontId="207" fillId="2" borderId="23" xfId="0" applyFont="1" applyFill="1" applyBorder="1" applyAlignment="1" applyProtection="1">
      <alignment horizontal="center" vertical="center"/>
      <protection locked="0"/>
    </xf>
    <xf numFmtId="0" fontId="35" fillId="30" borderId="24" xfId="0" applyFont="1" applyFill="1" applyBorder="1" applyAlignment="1">
      <alignment horizontal="center" vertical="center" wrapText="1"/>
    </xf>
    <xf numFmtId="0" fontId="35" fillId="30" borderId="22" xfId="0" applyFont="1" applyFill="1" applyBorder="1" applyAlignment="1">
      <alignment horizontal="center" vertical="center" wrapText="1"/>
    </xf>
    <xf numFmtId="0" fontId="35" fillId="30" borderId="23" xfId="0" applyFont="1" applyFill="1" applyBorder="1" applyAlignment="1">
      <alignment horizontal="center" vertical="center" wrapText="1"/>
    </xf>
    <xf numFmtId="0" fontId="266" fillId="0" borderId="0" xfId="0" applyFont="1" applyBorder="1" applyAlignment="1">
      <alignment horizontal="left" vertical="center"/>
    </xf>
    <xf numFmtId="0" fontId="266" fillId="0" borderId="0" xfId="0" applyFont="1" applyAlignment="1">
      <alignment horizontal="left" vertical="center"/>
    </xf>
    <xf numFmtId="188" fontId="192" fillId="0" borderId="159" xfId="1" applyNumberFormat="1" applyFont="1" applyBorder="1" applyAlignment="1">
      <alignment horizontal="center" vertical="center"/>
    </xf>
    <xf numFmtId="188" fontId="192" fillId="0" borderId="158" xfId="1" applyNumberFormat="1" applyFont="1" applyBorder="1" applyAlignment="1">
      <alignment horizontal="center" vertical="center"/>
    </xf>
    <xf numFmtId="0" fontId="205" fillId="0" borderId="167" xfId="1" applyNumberFormat="1" applyFont="1" applyFill="1" applyBorder="1" applyAlignment="1" applyProtection="1">
      <alignment horizontal="center"/>
      <protection locked="0"/>
    </xf>
    <xf numFmtId="0" fontId="205" fillId="0" borderId="171" xfId="1" applyNumberFormat="1" applyFont="1" applyFill="1" applyBorder="1" applyAlignment="1" applyProtection="1">
      <alignment horizontal="center"/>
      <protection locked="0"/>
    </xf>
    <xf numFmtId="0" fontId="115" fillId="2" borderId="72" xfId="21" applyFont="1" applyFill="1" applyBorder="1" applyAlignment="1" applyProtection="1">
      <alignment horizontal="right" wrapText="1"/>
      <protection locked="0"/>
    </xf>
    <xf numFmtId="0" fontId="115" fillId="2" borderId="71" xfId="21" applyFont="1" applyFill="1" applyBorder="1" applyAlignment="1" applyProtection="1">
      <alignment horizontal="right" wrapText="1"/>
      <protection locked="0"/>
    </xf>
    <xf numFmtId="0" fontId="115" fillId="16" borderId="70" xfId="21" applyFont="1" applyFill="1" applyBorder="1" applyAlignment="1" applyProtection="1">
      <alignment horizontal="right" wrapText="1"/>
      <protection locked="0"/>
    </xf>
    <xf numFmtId="0" fontId="115" fillId="16" borderId="68" xfId="21" applyFont="1" applyFill="1" applyBorder="1" applyAlignment="1" applyProtection="1">
      <alignment horizontal="right" wrapText="1"/>
      <protection locked="0"/>
    </xf>
    <xf numFmtId="0" fontId="189" fillId="8" borderId="39" xfId="21" applyFont="1" applyFill="1" applyBorder="1" applyAlignment="1">
      <alignment horizontal="center" vertical="center" wrapText="1"/>
    </xf>
    <xf numFmtId="0" fontId="189" fillId="8" borderId="46" xfId="21" applyFont="1" applyFill="1" applyBorder="1" applyAlignment="1">
      <alignment horizontal="center" vertical="center" wrapText="1"/>
    </xf>
    <xf numFmtId="0" fontId="189" fillId="31" borderId="45" xfId="21" applyFont="1" applyFill="1" applyBorder="1" applyAlignment="1">
      <alignment horizontal="center" vertical="center" wrapText="1"/>
    </xf>
    <xf numFmtId="0" fontId="189" fillId="31" borderId="35" xfId="21" applyFont="1" applyFill="1" applyBorder="1" applyAlignment="1">
      <alignment horizontal="center" vertical="center" wrapText="1"/>
    </xf>
    <xf numFmtId="0" fontId="115" fillId="16" borderId="41" xfId="21" applyFont="1" applyFill="1" applyBorder="1" applyAlignment="1" applyProtection="1">
      <alignment horizontal="right" wrapText="1"/>
      <protection locked="0"/>
    </xf>
    <xf numFmtId="0" fontId="115" fillId="16" borderId="36" xfId="21" applyFont="1" applyFill="1" applyBorder="1" applyAlignment="1" applyProtection="1">
      <alignment horizontal="right" wrapText="1"/>
      <protection locked="0"/>
    </xf>
    <xf numFmtId="0" fontId="116" fillId="15" borderId="124" xfId="21" applyFont="1" applyFill="1" applyBorder="1" applyAlignment="1">
      <alignment horizontal="right" wrapText="1"/>
    </xf>
    <xf numFmtId="0" fontId="116" fillId="15" borderId="123" xfId="21" applyFont="1" applyFill="1" applyBorder="1" applyAlignment="1">
      <alignment horizontal="right" wrapText="1"/>
    </xf>
    <xf numFmtId="0" fontId="116" fillId="0" borderId="121" xfId="21" applyFont="1" applyBorder="1" applyAlignment="1">
      <alignment horizontal="right" wrapText="1"/>
    </xf>
    <xf numFmtId="0" fontId="116" fillId="0" borderId="122" xfId="21" applyFont="1" applyBorder="1" applyAlignment="1">
      <alignment horizontal="right" wrapText="1"/>
    </xf>
    <xf numFmtId="176" fontId="33" fillId="0" borderId="34" xfId="0" applyNumberFormat="1" applyFont="1" applyBorder="1" applyAlignment="1">
      <alignment horizontal="right" vertical="center"/>
    </xf>
    <xf numFmtId="0" fontId="35" fillId="30" borderId="42" xfId="0" applyFont="1" applyFill="1" applyBorder="1" applyAlignment="1">
      <alignment horizontal="center" vertical="center" wrapText="1"/>
    </xf>
    <xf numFmtId="176" fontId="33" fillId="2" borderId="12" xfId="0" applyNumberFormat="1" applyFont="1" applyFill="1" applyBorder="1" applyAlignment="1" applyProtection="1">
      <alignment horizontal="left" vertical="center" wrapText="1"/>
      <protection locked="0"/>
    </xf>
    <xf numFmtId="176" fontId="33" fillId="2" borderId="13" xfId="0" applyNumberFormat="1" applyFont="1" applyFill="1" applyBorder="1" applyAlignment="1" applyProtection="1">
      <alignment horizontal="left" vertical="center" wrapText="1"/>
      <protection locked="0"/>
    </xf>
    <xf numFmtId="176" fontId="33" fillId="2" borderId="14" xfId="0" applyNumberFormat="1" applyFont="1" applyFill="1" applyBorder="1" applyAlignment="1" applyProtection="1">
      <alignment horizontal="left" vertical="center" wrapText="1"/>
      <protection locked="0"/>
    </xf>
    <xf numFmtId="0" fontId="205" fillId="0" borderId="211" xfId="1" applyNumberFormat="1" applyFont="1" applyFill="1" applyBorder="1" applyAlignment="1" applyProtection="1">
      <alignment horizontal="center"/>
      <protection locked="0"/>
    </xf>
    <xf numFmtId="0" fontId="205" fillId="0" borderId="212" xfId="1" applyNumberFormat="1" applyFont="1" applyFill="1" applyBorder="1" applyAlignment="1" applyProtection="1">
      <alignment horizontal="center"/>
      <protection locked="0"/>
    </xf>
    <xf numFmtId="0" fontId="193" fillId="0" borderId="11" xfId="0" applyFont="1" applyBorder="1" applyAlignment="1">
      <alignment horizontal="left" wrapText="1"/>
    </xf>
    <xf numFmtId="0" fontId="193" fillId="0" borderId="0" xfId="0" applyFont="1" applyBorder="1" applyAlignment="1">
      <alignment horizontal="left" wrapText="1"/>
    </xf>
    <xf numFmtId="0" fontId="38" fillId="2" borderId="22" xfId="0" applyFont="1" applyFill="1" applyBorder="1" applyAlignment="1" applyProtection="1">
      <alignment horizontal="center" vertical="center" shrinkToFit="1"/>
      <protection locked="0"/>
    </xf>
    <xf numFmtId="0" fontId="38" fillId="2" borderId="23" xfId="0" applyFont="1" applyFill="1" applyBorder="1" applyAlignment="1" applyProtection="1">
      <alignment horizontal="center" vertical="center" shrinkToFit="1"/>
      <protection locked="0"/>
    </xf>
    <xf numFmtId="0" fontId="125" fillId="2" borderId="34" xfId="0" applyFont="1" applyFill="1" applyBorder="1" applyAlignment="1" applyProtection="1">
      <alignment horizontal="center" vertical="center"/>
      <protection locked="0"/>
    </xf>
    <xf numFmtId="0" fontId="237" fillId="0" borderId="18" xfId="0" applyFont="1" applyBorder="1" applyAlignment="1">
      <alignment horizontal="left" vertical="center"/>
    </xf>
    <xf numFmtId="0" fontId="237" fillId="0" borderId="0" xfId="0" applyFont="1" applyBorder="1" applyAlignment="1">
      <alignment horizontal="left" vertical="center"/>
    </xf>
    <xf numFmtId="0" fontId="8" fillId="29" borderId="15" xfId="21" applyFont="1" applyFill="1" applyBorder="1" applyAlignment="1">
      <alignment horizontal="center" vertical="center" wrapText="1"/>
    </xf>
    <xf numFmtId="0" fontId="8" fillId="29" borderId="16" xfId="21" applyFont="1" applyFill="1" applyBorder="1" applyAlignment="1">
      <alignment horizontal="center" vertical="center" wrapText="1"/>
    </xf>
    <xf numFmtId="0" fontId="8" fillId="29" borderId="43" xfId="21" applyFont="1" applyFill="1" applyBorder="1" applyAlignment="1">
      <alignment horizontal="center" vertical="center" wrapText="1"/>
    </xf>
    <xf numFmtId="0" fontId="8" fillId="29" borderId="20" xfId="21" applyFont="1" applyFill="1" applyBorder="1" applyAlignment="1">
      <alignment horizontal="center" vertical="center" wrapText="1"/>
    </xf>
    <xf numFmtId="0" fontId="8" fillId="29" borderId="11" xfId="21" applyFont="1" applyFill="1" applyBorder="1" applyAlignment="1">
      <alignment horizontal="center" vertical="center" wrapText="1"/>
    </xf>
    <xf numFmtId="0" fontId="8" fillId="29" borderId="26" xfId="21" applyFont="1" applyFill="1" applyBorder="1" applyAlignment="1">
      <alignment horizontal="center" vertical="center" wrapText="1"/>
    </xf>
    <xf numFmtId="0" fontId="45" fillId="2" borderId="16" xfId="0" applyFont="1" applyFill="1" applyBorder="1" applyAlignment="1" applyProtection="1">
      <alignment horizontal="center" vertical="center"/>
      <protection locked="0"/>
    </xf>
    <xf numFmtId="0" fontId="45" fillId="2" borderId="17" xfId="0" applyFont="1" applyFill="1" applyBorder="1" applyAlignment="1" applyProtection="1">
      <alignment horizontal="center" vertical="center"/>
      <protection locked="0"/>
    </xf>
    <xf numFmtId="0" fontId="45" fillId="2" borderId="11" xfId="0" applyFont="1" applyFill="1" applyBorder="1" applyAlignment="1" applyProtection="1">
      <alignment horizontal="center" vertical="center"/>
      <protection locked="0"/>
    </xf>
    <xf numFmtId="0" fontId="45" fillId="2" borderId="21" xfId="0" applyFont="1" applyFill="1" applyBorder="1" applyAlignment="1" applyProtection="1">
      <alignment horizontal="center" vertical="center"/>
      <protection locked="0"/>
    </xf>
    <xf numFmtId="0" fontId="204" fillId="0" borderId="39" xfId="1" applyNumberFormat="1" applyFont="1" applyFill="1" applyBorder="1" applyAlignment="1" applyProtection="1">
      <alignment horizontal="center"/>
      <protection locked="0"/>
    </xf>
    <xf numFmtId="0" fontId="204" fillId="0" borderId="33" xfId="1" applyNumberFormat="1" applyFont="1" applyFill="1" applyBorder="1" applyAlignment="1" applyProtection="1">
      <alignment horizontal="center"/>
      <protection locked="0"/>
    </xf>
    <xf numFmtId="0" fontId="205" fillId="0" borderId="199" xfId="1" applyNumberFormat="1" applyFont="1" applyFill="1" applyBorder="1" applyAlignment="1" applyProtection="1">
      <alignment horizontal="center"/>
      <protection locked="0"/>
    </xf>
    <xf numFmtId="0" fontId="205" fillId="0" borderId="208" xfId="1" applyNumberFormat="1" applyFont="1" applyFill="1" applyBorder="1" applyAlignment="1" applyProtection="1">
      <alignment horizontal="center"/>
      <protection locked="0"/>
    </xf>
    <xf numFmtId="0" fontId="205" fillId="0" borderId="199" xfId="1" applyNumberFormat="1" applyFont="1" applyFill="1" applyBorder="1" applyAlignment="1" applyProtection="1">
      <alignment horizontal="center"/>
    </xf>
    <xf numFmtId="0" fontId="205" fillId="0" borderId="208" xfId="1" applyNumberFormat="1" applyFont="1" applyFill="1" applyBorder="1" applyAlignment="1" applyProtection="1">
      <alignment horizontal="center"/>
    </xf>
    <xf numFmtId="0" fontId="205" fillId="0" borderId="198" xfId="1" applyNumberFormat="1" applyFont="1" applyFill="1" applyBorder="1" applyAlignment="1" applyProtection="1">
      <alignment horizontal="center"/>
    </xf>
    <xf numFmtId="0" fontId="205" fillId="0" borderId="180" xfId="1" applyNumberFormat="1" applyFont="1" applyFill="1" applyBorder="1" applyAlignment="1" applyProtection="1">
      <alignment horizontal="center"/>
    </xf>
    <xf numFmtId="0" fontId="188" fillId="32" borderId="15" xfId="1" applyFont="1" applyFill="1" applyBorder="1" applyAlignment="1">
      <alignment horizontal="center" vertical="center" wrapText="1"/>
    </xf>
    <xf numFmtId="0" fontId="188" fillId="32" borderId="18" xfId="1" applyFont="1" applyFill="1" applyBorder="1" applyAlignment="1">
      <alignment horizontal="center" vertical="center" wrapText="1"/>
    </xf>
    <xf numFmtId="0" fontId="188" fillId="32" borderId="20" xfId="1" applyFont="1" applyFill="1" applyBorder="1" applyAlignment="1">
      <alignment horizontal="center" vertical="center" wrapText="1"/>
    </xf>
    <xf numFmtId="0" fontId="204" fillId="68" borderId="39" xfId="1" applyNumberFormat="1" applyFont="1" applyFill="1" applyBorder="1" applyAlignment="1" applyProtection="1">
      <alignment horizontal="center"/>
      <protection locked="0"/>
    </xf>
    <xf numFmtId="0" fontId="204" fillId="68" borderId="33" xfId="1" applyNumberFormat="1" applyFont="1" applyFill="1" applyBorder="1" applyAlignment="1" applyProtection="1">
      <alignment horizontal="center"/>
      <protection locked="0"/>
    </xf>
    <xf numFmtId="0" fontId="169" fillId="0" borderId="165" xfId="1" applyFont="1" applyBorder="1" applyAlignment="1">
      <alignment horizontal="center" vertical="center"/>
    </xf>
    <xf numFmtId="0" fontId="169" fillId="0" borderId="160" xfId="1" applyFont="1" applyBorder="1" applyAlignment="1">
      <alignment horizontal="center" vertical="center"/>
    </xf>
    <xf numFmtId="0" fontId="240" fillId="14" borderId="0" xfId="0" applyFont="1" applyFill="1" applyBorder="1" applyAlignment="1">
      <alignment horizontal="left" vertical="center" wrapText="1"/>
    </xf>
    <xf numFmtId="0" fontId="237" fillId="0" borderId="0" xfId="0" applyFont="1" applyAlignment="1">
      <alignment horizontal="left" vertical="center"/>
    </xf>
    <xf numFmtId="0" fontId="10" fillId="2" borderId="22" xfId="0" applyFont="1" applyFill="1" applyBorder="1" applyAlignment="1" applyProtection="1">
      <alignment horizontal="center" vertical="center" wrapText="1"/>
      <protection locked="0"/>
    </xf>
    <xf numFmtId="0" fontId="36" fillId="29" borderId="20" xfId="0" applyFont="1" applyFill="1" applyBorder="1" applyAlignment="1">
      <alignment horizontal="center" vertical="center"/>
    </xf>
    <xf numFmtId="0" fontId="36" fillId="29" borderId="11" xfId="0" applyFont="1" applyFill="1" applyBorder="1" applyAlignment="1">
      <alignment horizontal="center" vertical="center"/>
    </xf>
    <xf numFmtId="0" fontId="36" fillId="29" borderId="26" xfId="0" applyFont="1" applyFill="1" applyBorder="1" applyAlignment="1">
      <alignment horizontal="center" vertical="center"/>
    </xf>
    <xf numFmtId="0" fontId="38" fillId="29" borderId="38" xfId="21" applyFont="1" applyFill="1" applyBorder="1" applyAlignment="1">
      <alignment horizontal="center" vertical="center" shrinkToFit="1"/>
    </xf>
    <xf numFmtId="0" fontId="38" fillId="29" borderId="22" xfId="21" applyFont="1" applyFill="1" applyBorder="1" applyAlignment="1">
      <alignment horizontal="center" vertical="center" shrinkToFit="1"/>
    </xf>
    <xf numFmtId="0" fontId="5" fillId="2" borderId="24" xfId="21" applyFont="1" applyFill="1" applyBorder="1" applyAlignment="1" applyProtection="1">
      <alignment horizontal="left" vertical="center" shrinkToFit="1"/>
      <protection locked="0"/>
    </xf>
    <xf numFmtId="0" fontId="5" fillId="2" borderId="22" xfId="21" applyFont="1" applyFill="1" applyBorder="1" applyAlignment="1" applyProtection="1">
      <alignment horizontal="left" vertical="center" shrinkToFit="1"/>
      <protection locked="0"/>
    </xf>
    <xf numFmtId="0" fontId="5" fillId="2" borderId="23" xfId="21" applyFont="1" applyFill="1" applyBorder="1" applyAlignment="1" applyProtection="1">
      <alignment horizontal="left" vertical="center" shrinkToFit="1"/>
      <protection locked="0"/>
    </xf>
    <xf numFmtId="0" fontId="38" fillId="29" borderId="20" xfId="21" applyFont="1" applyFill="1" applyBorder="1" applyAlignment="1">
      <alignment horizontal="center" vertical="center" shrinkToFit="1"/>
    </xf>
    <xf numFmtId="0" fontId="38" fillId="29" borderId="11" xfId="21" applyFont="1" applyFill="1" applyBorder="1" applyAlignment="1">
      <alignment horizontal="center" vertical="center" shrinkToFit="1"/>
    </xf>
    <xf numFmtId="0" fontId="5" fillId="2" borderId="24" xfId="21" applyFont="1" applyFill="1" applyBorder="1" applyAlignment="1" applyProtection="1">
      <alignment horizontal="center" vertical="center" shrinkToFit="1"/>
      <protection locked="0"/>
    </xf>
    <xf numFmtId="0" fontId="5" fillId="2" borderId="22" xfId="21" applyFont="1" applyFill="1" applyBorder="1" applyAlignment="1" applyProtection="1">
      <alignment horizontal="center" vertical="center" shrinkToFit="1"/>
      <protection locked="0"/>
    </xf>
    <xf numFmtId="0" fontId="5" fillId="2" borderId="23" xfId="21" applyFont="1" applyFill="1" applyBorder="1" applyAlignment="1" applyProtection="1">
      <alignment horizontal="center" vertical="center" shrinkToFit="1"/>
      <protection locked="0"/>
    </xf>
    <xf numFmtId="0" fontId="10" fillId="2" borderId="22" xfId="0" applyNumberFormat="1" applyFont="1" applyFill="1" applyBorder="1" applyAlignment="1" applyProtection="1">
      <alignment horizontal="center" vertical="center"/>
      <protection locked="0"/>
    </xf>
    <xf numFmtId="0" fontId="36" fillId="29" borderId="38" xfId="0" applyFont="1" applyFill="1" applyBorder="1" applyAlignment="1">
      <alignment horizontal="center" vertical="center"/>
    </xf>
    <xf numFmtId="0" fontId="36" fillId="29" borderId="22" xfId="0" applyFont="1" applyFill="1" applyBorder="1" applyAlignment="1">
      <alignment horizontal="center" vertical="center"/>
    </xf>
    <xf numFmtId="0" fontId="36" fillId="29" borderId="42" xfId="0" applyFont="1" applyFill="1" applyBorder="1" applyAlignment="1">
      <alignment horizontal="center" vertical="center"/>
    </xf>
    <xf numFmtId="0" fontId="110" fillId="2" borderId="22" xfId="0" applyNumberFormat="1" applyFont="1" applyFill="1" applyBorder="1" applyAlignment="1" applyProtection="1">
      <alignment horizontal="center" vertical="center"/>
      <protection locked="0"/>
    </xf>
    <xf numFmtId="0" fontId="151" fillId="0" borderId="20" xfId="0" applyFont="1" applyBorder="1" applyAlignment="1">
      <alignment horizontal="left" vertical="top" wrapText="1"/>
    </xf>
    <xf numFmtId="0" fontId="151" fillId="0" borderId="11" xfId="0" applyFont="1" applyBorder="1" applyAlignment="1">
      <alignment horizontal="left" vertical="top" wrapText="1"/>
    </xf>
    <xf numFmtId="0" fontId="110" fillId="0" borderId="20" xfId="0" applyFont="1" applyFill="1" applyBorder="1" applyAlignment="1">
      <alignment horizontal="right" vertical="center" wrapText="1"/>
    </xf>
    <xf numFmtId="0" fontId="110" fillId="0" borderId="11" xfId="0" applyFont="1" applyFill="1" applyBorder="1" applyAlignment="1">
      <alignment horizontal="right" vertical="center" wrapText="1"/>
    </xf>
    <xf numFmtId="0" fontId="53" fillId="0" borderId="0" xfId="0" applyFont="1" applyFill="1" applyBorder="1" applyAlignment="1">
      <alignment horizontal="left" vertical="center" wrapText="1"/>
    </xf>
    <xf numFmtId="0" fontId="10" fillId="2" borderId="22" xfId="0" applyFont="1" applyFill="1" applyBorder="1" applyAlignment="1" applyProtection="1">
      <alignment horizontal="left" vertical="center" shrinkToFit="1"/>
      <protection locked="0"/>
    </xf>
    <xf numFmtId="0" fontId="10" fillId="2" borderId="23" xfId="0" applyFont="1" applyFill="1" applyBorder="1" applyAlignment="1" applyProtection="1">
      <alignment horizontal="left" vertical="center" shrinkToFit="1"/>
      <protection locked="0"/>
    </xf>
    <xf numFmtId="49" fontId="10" fillId="2" borderId="22" xfId="0" applyNumberFormat="1" applyFont="1" applyFill="1" applyBorder="1" applyAlignment="1" applyProtection="1">
      <alignment horizontal="center" vertical="center"/>
      <protection locked="0"/>
    </xf>
    <xf numFmtId="49" fontId="10" fillId="2" borderId="42" xfId="0" applyNumberFormat="1" applyFont="1" applyFill="1" applyBorder="1" applyAlignment="1" applyProtection="1">
      <alignment horizontal="center" vertical="center"/>
      <protection locked="0"/>
    </xf>
    <xf numFmtId="0" fontId="117" fillId="14" borderId="11" xfId="0" applyFont="1" applyFill="1" applyBorder="1" applyAlignment="1">
      <alignment horizontal="center" vertical="center" wrapText="1"/>
    </xf>
    <xf numFmtId="0" fontId="117" fillId="14" borderId="83" xfId="0" applyFont="1" applyFill="1" applyBorder="1" applyAlignment="1">
      <alignment horizontal="center" vertical="center" wrapText="1"/>
    </xf>
    <xf numFmtId="49" fontId="10" fillId="2" borderId="11" xfId="0" applyNumberFormat="1" applyFont="1" applyFill="1" applyBorder="1" applyAlignment="1" applyProtection="1">
      <alignment horizontal="center" vertical="center"/>
      <protection locked="0"/>
    </xf>
    <xf numFmtId="14" fontId="324" fillId="0" borderId="0" xfId="0" applyNumberFormat="1" applyFont="1" applyAlignment="1">
      <alignment horizontal="center" vertical="center"/>
    </xf>
    <xf numFmtId="191" fontId="8" fillId="3" borderId="0" xfId="0" applyNumberFormat="1" applyFont="1" applyFill="1" applyBorder="1" applyAlignment="1">
      <alignment horizontal="center" vertical="center"/>
    </xf>
    <xf numFmtId="14" fontId="324" fillId="0" borderId="16" xfId="0" applyNumberFormat="1" applyFont="1" applyBorder="1" applyAlignment="1">
      <alignment horizontal="center" vertical="center"/>
    </xf>
    <xf numFmtId="0" fontId="42" fillId="0" borderId="0" xfId="0" applyFont="1" applyBorder="1" applyAlignment="1">
      <alignment horizontal="left" vertical="center"/>
    </xf>
    <xf numFmtId="0" fontId="33" fillId="2" borderId="46" xfId="0" applyFont="1" applyFill="1" applyBorder="1" applyAlignment="1" applyProtection="1">
      <alignment horizontal="center" vertical="center"/>
      <protection locked="0"/>
    </xf>
    <xf numFmtId="0" fontId="313" fillId="57" borderId="422" xfId="0" applyFont="1" applyFill="1" applyBorder="1" applyAlignment="1">
      <alignment horizontal="center" vertical="center" wrapText="1"/>
    </xf>
    <xf numFmtId="0" fontId="313" fillId="57" borderId="423" xfId="0" applyFont="1" applyFill="1" applyBorder="1" applyAlignment="1">
      <alignment horizontal="center" vertical="center" wrapText="1"/>
    </xf>
    <xf numFmtId="0" fontId="313" fillId="57" borderId="424" xfId="0" applyFont="1" applyFill="1" applyBorder="1" applyAlignment="1">
      <alignment horizontal="center" vertical="center" wrapText="1"/>
    </xf>
    <xf numFmtId="188" fontId="314" fillId="0" borderId="392" xfId="1" applyNumberFormat="1" applyFont="1" applyBorder="1" applyAlignment="1">
      <alignment horizontal="center" vertical="center" wrapText="1"/>
    </xf>
    <xf numFmtId="188" fontId="314" fillId="0" borderId="393" xfId="1" applyNumberFormat="1" applyFont="1" applyBorder="1" applyAlignment="1">
      <alignment horizontal="center" vertical="center" wrapText="1"/>
    </xf>
    <xf numFmtId="188" fontId="314" fillId="0" borderId="394" xfId="1" applyNumberFormat="1" applyFont="1" applyBorder="1" applyAlignment="1">
      <alignment horizontal="center" vertical="center" wrapText="1"/>
    </xf>
    <xf numFmtId="0" fontId="189" fillId="29" borderId="121" xfId="21" applyFont="1" applyFill="1" applyBorder="1" applyAlignment="1">
      <alignment horizontal="center" vertical="center" wrapText="1"/>
    </xf>
    <xf numFmtId="0" fontId="189" fillId="29" borderId="123" xfId="21" applyFont="1" applyFill="1" applyBorder="1" applyAlignment="1">
      <alignment horizontal="center" vertical="center" wrapText="1"/>
    </xf>
    <xf numFmtId="0" fontId="189" fillId="29" borderId="72" xfId="21" applyFont="1" applyFill="1" applyBorder="1" applyAlignment="1">
      <alignment horizontal="center" vertical="center" wrapText="1"/>
    </xf>
    <xf numFmtId="0" fontId="189" fillId="29" borderId="68" xfId="21" applyFont="1" applyFill="1" applyBorder="1" applyAlignment="1">
      <alignment horizontal="center" vertical="center" wrapText="1"/>
    </xf>
    <xf numFmtId="0" fontId="36" fillId="29" borderId="15" xfId="0" applyFont="1" applyFill="1" applyBorder="1" applyAlignment="1">
      <alignment horizontal="center" vertical="center"/>
    </xf>
    <xf numFmtId="0" fontId="36" fillId="29" borderId="16" xfId="0" applyFont="1" applyFill="1" applyBorder="1" applyAlignment="1">
      <alignment horizontal="center" vertical="center"/>
    </xf>
    <xf numFmtId="0" fontId="36" fillId="29" borderId="43" xfId="0" applyFont="1" applyFill="1" applyBorder="1" applyAlignment="1">
      <alignment horizontal="center" vertical="center"/>
    </xf>
    <xf numFmtId="0" fontId="182" fillId="0" borderId="16" xfId="0" applyFont="1" applyFill="1" applyBorder="1" applyAlignment="1" applyProtection="1">
      <alignment horizontal="center" vertical="center"/>
    </xf>
    <xf numFmtId="0" fontId="182" fillId="0" borderId="11" xfId="0" applyFont="1" applyFill="1" applyBorder="1" applyAlignment="1" applyProtection="1">
      <alignment horizontal="center" vertical="center"/>
    </xf>
    <xf numFmtId="0" fontId="8" fillId="0" borderId="16"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7" xfId="0" applyFont="1" applyFill="1" applyBorder="1" applyAlignment="1">
      <alignment horizontal="left" vertical="center"/>
    </xf>
    <xf numFmtId="0" fontId="8" fillId="0" borderId="21" xfId="0" applyFont="1" applyFill="1" applyBorder="1" applyAlignment="1">
      <alignment horizontal="left" vertical="center"/>
    </xf>
    <xf numFmtId="0" fontId="182" fillId="0" borderId="16" xfId="0" applyFont="1" applyFill="1" applyBorder="1" applyAlignment="1" applyProtection="1">
      <alignment horizontal="center" vertical="center" shrinkToFit="1"/>
    </xf>
    <xf numFmtId="0" fontId="182" fillId="0" borderId="11" xfId="0" applyFont="1" applyFill="1" applyBorder="1" applyAlignment="1" applyProtection="1">
      <alignment horizontal="center" vertical="center" shrinkToFit="1"/>
    </xf>
    <xf numFmtId="0" fontId="8" fillId="0" borderId="16" xfId="0" applyFont="1" applyFill="1" applyBorder="1" applyAlignment="1">
      <alignment horizontal="right" vertical="center"/>
    </xf>
    <xf numFmtId="0" fontId="8" fillId="0" borderId="11" xfId="0" applyFont="1" applyFill="1" applyBorder="1" applyAlignment="1">
      <alignment horizontal="right" vertical="center"/>
    </xf>
    <xf numFmtId="0" fontId="8" fillId="38" borderId="38" xfId="21" applyFont="1" applyFill="1" applyBorder="1" applyAlignment="1">
      <alignment horizontal="center" vertical="center" wrapText="1"/>
    </xf>
    <xf numFmtId="0" fontId="8" fillId="38" borderId="22" xfId="21" applyFont="1" applyFill="1" applyBorder="1" applyAlignment="1">
      <alignment horizontal="center" vertical="center" wrapText="1"/>
    </xf>
    <xf numFmtId="0" fontId="8" fillId="38" borderId="42" xfId="21" applyFont="1" applyFill="1" applyBorder="1" applyAlignment="1">
      <alignment horizontal="center" vertical="center" wrapText="1"/>
    </xf>
    <xf numFmtId="49" fontId="33" fillId="2" borderId="12" xfId="0" applyNumberFormat="1" applyFont="1" applyFill="1" applyBorder="1" applyAlignment="1" applyProtection="1">
      <alignment horizontal="left" vertical="center" wrapText="1"/>
      <protection locked="0"/>
    </xf>
    <xf numFmtId="49" fontId="33" fillId="2" borderId="13" xfId="0" applyNumberFormat="1" applyFont="1" applyFill="1" applyBorder="1" applyAlignment="1" applyProtection="1">
      <alignment horizontal="left" vertical="center" wrapText="1"/>
      <protection locked="0"/>
    </xf>
    <xf numFmtId="49" fontId="33" fillId="2" borderId="14" xfId="0" applyNumberFormat="1" applyFont="1" applyFill="1" applyBorder="1" applyAlignment="1" applyProtection="1">
      <alignment horizontal="left" vertical="center" wrapText="1"/>
      <protection locked="0"/>
    </xf>
    <xf numFmtId="176" fontId="33" fillId="2" borderId="45" xfId="0" applyNumberFormat="1" applyFont="1" applyFill="1" applyBorder="1" applyAlignment="1" applyProtection="1">
      <alignment horizontal="left" vertical="center" wrapText="1"/>
      <protection locked="0"/>
    </xf>
    <xf numFmtId="176" fontId="33" fillId="2" borderId="33" xfId="0" applyNumberFormat="1" applyFont="1" applyFill="1" applyBorder="1" applyAlignment="1" applyProtection="1">
      <alignment horizontal="left" vertical="center" wrapText="1"/>
      <protection locked="0"/>
    </xf>
    <xf numFmtId="176" fontId="33" fillId="2" borderId="46" xfId="0" applyNumberFormat="1" applyFont="1" applyFill="1" applyBorder="1" applyAlignment="1" applyProtection="1">
      <alignment horizontal="left" vertical="center" wrapText="1"/>
      <protection locked="0"/>
    </xf>
    <xf numFmtId="0" fontId="237" fillId="0" borderId="18" xfId="0" applyFont="1" applyBorder="1" applyAlignment="1">
      <alignment horizontal="left" vertical="top" wrapText="1"/>
    </xf>
    <xf numFmtId="0" fontId="237" fillId="0" borderId="0" xfId="0" applyFont="1" applyBorder="1" applyAlignment="1">
      <alignment horizontal="left" vertical="top" wrapText="1"/>
    </xf>
    <xf numFmtId="0" fontId="364" fillId="0" borderId="0" xfId="0" applyFont="1" applyFill="1" applyBorder="1" applyAlignment="1">
      <alignment horizontal="left" vertical="center" wrapText="1"/>
    </xf>
    <xf numFmtId="0" fontId="205" fillId="0" borderId="205" xfId="1" applyNumberFormat="1" applyFont="1" applyFill="1" applyBorder="1" applyAlignment="1" applyProtection="1">
      <alignment horizontal="center"/>
      <protection locked="0"/>
    </xf>
    <xf numFmtId="0" fontId="205" fillId="0" borderId="196" xfId="1" applyNumberFormat="1" applyFont="1" applyFill="1" applyBorder="1" applyAlignment="1" applyProtection="1">
      <alignment horizontal="center"/>
      <protection locked="0"/>
    </xf>
    <xf numFmtId="182" fontId="161" fillId="35" borderId="34" xfId="0" applyNumberFormat="1" applyFont="1" applyFill="1" applyBorder="1" applyAlignment="1">
      <alignment horizontal="center" vertical="center"/>
    </xf>
    <xf numFmtId="188" fontId="192" fillId="0" borderId="162" xfId="1" applyNumberFormat="1" applyFont="1" applyBorder="1" applyAlignment="1">
      <alignment horizontal="center" vertical="center"/>
    </xf>
    <xf numFmtId="188" fontId="192" fillId="0" borderId="102" xfId="1" applyNumberFormat="1" applyFont="1" applyBorder="1" applyAlignment="1">
      <alignment horizontal="center" vertical="center"/>
    </xf>
    <xf numFmtId="0" fontId="205" fillId="0" borderId="200" xfId="1" applyNumberFormat="1" applyFont="1" applyFill="1" applyBorder="1" applyAlignment="1" applyProtection="1">
      <alignment horizontal="center"/>
      <protection locked="0"/>
    </xf>
    <xf numFmtId="0" fontId="205" fillId="0" borderId="207" xfId="1" applyNumberFormat="1" applyFont="1" applyFill="1" applyBorder="1" applyAlignment="1" applyProtection="1">
      <alignment horizontal="center"/>
      <protection locked="0"/>
    </xf>
    <xf numFmtId="0" fontId="169" fillId="0" borderId="8" xfId="1" applyFont="1" applyBorder="1" applyAlignment="1">
      <alignment horizontal="center" vertical="center" wrapText="1"/>
    </xf>
    <xf numFmtId="0" fontId="169" fillId="0" borderId="51" xfId="1" applyFont="1" applyBorder="1" applyAlignment="1">
      <alignment horizontal="center" vertical="center" wrapText="1"/>
    </xf>
    <xf numFmtId="0" fontId="169" fillId="0" borderId="115" xfId="1" applyFont="1" applyBorder="1" applyAlignment="1">
      <alignment horizontal="center" vertical="center" wrapText="1"/>
    </xf>
    <xf numFmtId="0" fontId="169" fillId="0" borderId="163" xfId="1" applyFont="1" applyBorder="1" applyAlignment="1">
      <alignment horizontal="center" vertical="center" wrapText="1"/>
    </xf>
    <xf numFmtId="0" fontId="188" fillId="32" borderId="138" xfId="1" applyFont="1" applyFill="1" applyBorder="1" applyAlignment="1">
      <alignment horizontal="center" vertical="center" wrapText="1"/>
    </xf>
    <xf numFmtId="0" fontId="188" fillId="32" borderId="32" xfId="1" applyFont="1" applyFill="1" applyBorder="1" applyAlignment="1">
      <alignment horizontal="center" vertical="center" wrapText="1"/>
    </xf>
    <xf numFmtId="0" fontId="174" fillId="30" borderId="22" xfId="0" applyFont="1" applyFill="1" applyBorder="1" applyAlignment="1">
      <alignment horizontal="center" vertical="center" wrapText="1"/>
    </xf>
    <xf numFmtId="182" fontId="161" fillId="0" borderId="34" xfId="0" applyNumberFormat="1" applyFont="1" applyFill="1" applyBorder="1" applyAlignment="1">
      <alignment horizontal="center" vertical="center"/>
    </xf>
    <xf numFmtId="0" fontId="237" fillId="0" borderId="18" xfId="0" applyFont="1" applyBorder="1" applyAlignment="1">
      <alignment horizontal="left"/>
    </xf>
    <xf numFmtId="0" fontId="237" fillId="0" borderId="0" xfId="0" applyFont="1" applyBorder="1" applyAlignment="1">
      <alignment horizontal="left"/>
    </xf>
    <xf numFmtId="0" fontId="143" fillId="15" borderId="124" xfId="21" applyFont="1" applyFill="1" applyBorder="1" applyAlignment="1">
      <alignment horizontal="right" wrapText="1"/>
    </xf>
    <xf numFmtId="0" fontId="143" fillId="15" borderId="123" xfId="21" applyFont="1" applyFill="1" applyBorder="1" applyAlignment="1">
      <alignment horizontal="right" wrapText="1"/>
    </xf>
    <xf numFmtId="194" fontId="164" fillId="0" borderId="393" xfId="0" applyNumberFormat="1" applyFont="1" applyBorder="1" applyAlignment="1">
      <alignment horizontal="center" vertical="center"/>
    </xf>
    <xf numFmtId="194" fontId="164" fillId="0" borderId="394" xfId="0" applyNumberFormat="1" applyFont="1" applyBorder="1" applyAlignment="1">
      <alignment horizontal="center" vertical="center"/>
    </xf>
    <xf numFmtId="0" fontId="183" fillId="0" borderId="72" xfId="0" applyFont="1" applyFill="1" applyBorder="1" applyAlignment="1">
      <alignment horizontal="center" vertical="center"/>
    </xf>
    <xf numFmtId="0" fontId="183" fillId="0" borderId="216" xfId="0" applyFont="1" applyFill="1" applyBorder="1" applyAlignment="1">
      <alignment horizontal="center" vertical="center"/>
    </xf>
    <xf numFmtId="0" fontId="204" fillId="0" borderId="39" xfId="1" applyNumberFormat="1" applyFont="1" applyFill="1" applyBorder="1" applyAlignment="1" applyProtection="1">
      <alignment horizontal="center"/>
    </xf>
    <xf numFmtId="0" fontId="204" fillId="0" borderId="33" xfId="1" applyNumberFormat="1" applyFont="1" applyFill="1" applyBorder="1" applyAlignment="1" applyProtection="1">
      <alignment horizontal="center"/>
    </xf>
    <xf numFmtId="188" fontId="192" fillId="0" borderId="165" xfId="1" applyNumberFormat="1" applyFont="1" applyBorder="1" applyAlignment="1">
      <alignment horizontal="center" vertical="center"/>
    </xf>
    <xf numFmtId="188" fontId="192" fillId="0" borderId="165" xfId="1" applyNumberFormat="1" applyFont="1" applyBorder="1" applyAlignment="1">
      <alignment horizontal="center" vertical="center" wrapText="1"/>
    </xf>
    <xf numFmtId="188" fontId="192" fillId="0" borderId="158" xfId="1" applyNumberFormat="1" applyFont="1" applyBorder="1" applyAlignment="1">
      <alignment horizontal="center" vertical="center" wrapText="1"/>
    </xf>
    <xf numFmtId="0" fontId="205" fillId="0" borderId="167" xfId="1" applyNumberFormat="1" applyFont="1" applyFill="1" applyBorder="1" applyAlignment="1" applyProtection="1">
      <alignment horizontal="center"/>
    </xf>
    <xf numFmtId="0" fontId="205" fillId="0" borderId="171" xfId="1" applyNumberFormat="1" applyFont="1" applyFill="1" applyBorder="1" applyAlignment="1" applyProtection="1">
      <alignment horizontal="center"/>
    </xf>
    <xf numFmtId="0" fontId="33" fillId="2" borderId="41" xfId="0" applyFont="1" applyFill="1" applyBorder="1" applyAlignment="1" applyProtection="1">
      <alignment horizontal="center" vertical="center"/>
      <protection locked="0"/>
    </xf>
    <xf numFmtId="0" fontId="33" fillId="2" borderId="34" xfId="0" applyFont="1" applyFill="1" applyBorder="1" applyAlignment="1" applyProtection="1">
      <alignment horizontal="center" vertical="center"/>
      <protection locked="0"/>
    </xf>
    <xf numFmtId="0" fontId="33" fillId="2" borderId="36" xfId="0" applyFont="1" applyFill="1" applyBorder="1" applyAlignment="1" applyProtection="1">
      <alignment horizontal="center" vertical="center"/>
      <protection locked="0"/>
    </xf>
    <xf numFmtId="0" fontId="36" fillId="29" borderId="22" xfId="0" applyFont="1" applyFill="1" applyBorder="1" applyAlignment="1">
      <alignment horizontal="center" vertical="center" wrapText="1"/>
    </xf>
    <xf numFmtId="0" fontId="36" fillId="29" borderId="42" xfId="0" applyFont="1" applyFill="1" applyBorder="1" applyAlignment="1">
      <alignment horizontal="center" vertical="center" wrapText="1"/>
    </xf>
    <xf numFmtId="49" fontId="10" fillId="2" borderId="126" xfId="0" applyNumberFormat="1" applyFont="1" applyFill="1" applyBorder="1" applyAlignment="1" applyProtection="1">
      <alignment horizontal="center" vertical="center"/>
      <protection locked="0"/>
    </xf>
    <xf numFmtId="49" fontId="10" fillId="2" borderId="33" xfId="0" applyNumberFormat="1" applyFont="1" applyFill="1" applyBorder="1" applyAlignment="1" applyProtection="1">
      <alignment horizontal="center" vertical="center"/>
      <protection locked="0"/>
    </xf>
    <xf numFmtId="49" fontId="10" fillId="2" borderId="35" xfId="0" applyNumberFormat="1" applyFont="1" applyFill="1" applyBorder="1" applyAlignment="1" applyProtection="1">
      <alignment horizontal="center" vertical="center"/>
      <protection locked="0"/>
    </xf>
    <xf numFmtId="0" fontId="117" fillId="29" borderId="22" xfId="0" applyFont="1" applyFill="1" applyBorder="1" applyAlignment="1">
      <alignment horizontal="center" vertical="center" wrapText="1"/>
    </xf>
    <xf numFmtId="0" fontId="117" fillId="29" borderId="42" xfId="0" applyFont="1" applyFill="1" applyBorder="1" applyAlignment="1">
      <alignment horizontal="center" vertical="center" wrapText="1"/>
    </xf>
    <xf numFmtId="49" fontId="9" fillId="2" borderId="22" xfId="0" applyNumberFormat="1" applyFont="1" applyFill="1" applyBorder="1" applyAlignment="1" applyProtection="1">
      <alignment horizontal="center" vertical="center"/>
      <protection locked="0"/>
    </xf>
    <xf numFmtId="0" fontId="36" fillId="29" borderId="15" xfId="0" applyFont="1" applyFill="1" applyBorder="1" applyAlignment="1">
      <alignment horizontal="center" vertical="center" wrapText="1"/>
    </xf>
    <xf numFmtId="0" fontId="36" fillId="29" borderId="16" xfId="0" applyFont="1" applyFill="1" applyBorder="1" applyAlignment="1">
      <alignment horizontal="center" vertical="center" wrapText="1"/>
    </xf>
    <xf numFmtId="0" fontId="36" fillId="29" borderId="43" xfId="0" applyFont="1" applyFill="1" applyBorder="1" applyAlignment="1">
      <alignment horizontal="center" vertical="center" wrapText="1"/>
    </xf>
    <xf numFmtId="0" fontId="36" fillId="29" borderId="20" xfId="0" applyFont="1" applyFill="1" applyBorder="1" applyAlignment="1">
      <alignment horizontal="center" vertical="center" wrapText="1"/>
    </xf>
    <xf numFmtId="0" fontId="36" fillId="29" borderId="11" xfId="0" applyFont="1" applyFill="1" applyBorder="1" applyAlignment="1">
      <alignment horizontal="center" vertical="center" wrapText="1"/>
    </xf>
    <xf numFmtId="0" fontId="36" fillId="29" borderId="26" xfId="0" applyFont="1" applyFill="1" applyBorder="1" applyAlignment="1">
      <alignment horizontal="center" vertical="center" wrapText="1"/>
    </xf>
    <xf numFmtId="0" fontId="3" fillId="0" borderId="115" xfId="0" applyFont="1" applyFill="1" applyBorder="1" applyAlignment="1" applyProtection="1">
      <alignment horizontal="left" vertical="center" shrinkToFit="1"/>
      <protection locked="0"/>
    </xf>
    <xf numFmtId="0" fontId="3" fillId="0" borderId="113" xfId="0" applyFont="1" applyFill="1" applyBorder="1" applyAlignment="1" applyProtection="1">
      <alignment horizontal="left" vertical="center" shrinkToFit="1"/>
      <protection locked="0"/>
    </xf>
    <xf numFmtId="0" fontId="3" fillId="0" borderId="114" xfId="0" applyFont="1" applyFill="1" applyBorder="1" applyAlignment="1" applyProtection="1">
      <alignment horizontal="left" vertical="center" shrinkToFit="1"/>
      <protection locked="0"/>
    </xf>
    <xf numFmtId="0" fontId="10" fillId="0" borderId="115" xfId="0" applyFont="1" applyFill="1" applyBorder="1" applyAlignment="1" applyProtection="1">
      <alignment horizontal="left" vertical="center" shrinkToFit="1"/>
      <protection locked="0"/>
    </xf>
    <xf numFmtId="0" fontId="10" fillId="0" borderId="113" xfId="0" applyFont="1" applyFill="1" applyBorder="1" applyAlignment="1" applyProtection="1">
      <alignment horizontal="left" vertical="center" shrinkToFit="1"/>
      <protection locked="0"/>
    </xf>
    <xf numFmtId="0" fontId="10" fillId="0" borderId="114" xfId="0" applyFont="1" applyFill="1" applyBorder="1" applyAlignment="1" applyProtection="1">
      <alignment horizontal="left" vertical="center" shrinkToFit="1"/>
      <protection locked="0"/>
    </xf>
    <xf numFmtId="0" fontId="10" fillId="2" borderId="27" xfId="0" applyFont="1" applyFill="1" applyBorder="1" applyAlignment="1" applyProtection="1">
      <alignment horizontal="left" vertical="center" shrinkToFit="1"/>
      <protection locked="0"/>
    </xf>
    <xf numFmtId="0" fontId="10" fillId="2" borderId="11" xfId="0" applyFont="1" applyFill="1" applyBorder="1" applyAlignment="1" applyProtection="1">
      <alignment horizontal="left" vertical="center" shrinkToFit="1"/>
      <protection locked="0"/>
    </xf>
    <xf numFmtId="0" fontId="10" fillId="2" borderId="21" xfId="0" applyFont="1" applyFill="1" applyBorder="1" applyAlignment="1" applyProtection="1">
      <alignment horizontal="left" vertical="center" shrinkToFit="1"/>
      <protection locked="0"/>
    </xf>
    <xf numFmtId="0" fontId="10" fillId="2" borderId="116" xfId="0" applyFont="1" applyFill="1" applyBorder="1" applyAlignment="1" applyProtection="1">
      <alignment horizontal="left" vertical="center" shrinkToFit="1"/>
      <protection locked="0"/>
    </xf>
    <xf numFmtId="0" fontId="10" fillId="2" borderId="117" xfId="0" applyFont="1" applyFill="1" applyBorder="1" applyAlignment="1" applyProtection="1">
      <alignment horizontal="left" vertical="center" shrinkToFit="1"/>
      <protection locked="0"/>
    </xf>
    <xf numFmtId="0" fontId="10" fillId="2" borderId="118" xfId="0" applyFont="1" applyFill="1" applyBorder="1" applyAlignment="1" applyProtection="1">
      <alignment horizontal="left" vertical="center" shrinkToFit="1"/>
      <protection locked="0"/>
    </xf>
    <xf numFmtId="0" fontId="115" fillId="2" borderId="37" xfId="21" applyFont="1" applyFill="1" applyBorder="1" applyAlignment="1" applyProtection="1">
      <alignment horizontal="right" wrapText="1"/>
      <protection locked="0"/>
    </xf>
    <xf numFmtId="0" fontId="115" fillId="2" borderId="40" xfId="21" applyFont="1" applyFill="1" applyBorder="1" applyAlignment="1" applyProtection="1">
      <alignment horizontal="right" wrapText="1"/>
      <protection locked="0"/>
    </xf>
    <xf numFmtId="0" fontId="189" fillId="30" borderId="15" xfId="21" applyFont="1" applyFill="1" applyBorder="1" applyAlignment="1">
      <alignment horizontal="center" vertical="center" wrapText="1"/>
    </xf>
    <xf numFmtId="0" fontId="189" fillId="30" borderId="17" xfId="21" applyFont="1" applyFill="1" applyBorder="1" applyAlignment="1">
      <alignment horizontal="center" vertical="center" wrapText="1"/>
    </xf>
    <xf numFmtId="0" fontId="189" fillId="30" borderId="20" xfId="21" applyFont="1" applyFill="1" applyBorder="1" applyAlignment="1">
      <alignment horizontal="center" vertical="center" wrapText="1"/>
    </xf>
    <xf numFmtId="0" fontId="189" fillId="30" borderId="21" xfId="21" applyFont="1" applyFill="1" applyBorder="1" applyAlignment="1">
      <alignment horizontal="center" vertical="center" wrapText="1"/>
    </xf>
    <xf numFmtId="0" fontId="189" fillId="30" borderId="37" xfId="21" applyNumberFormat="1" applyFont="1" applyFill="1" applyBorder="1" applyAlignment="1">
      <alignment horizontal="center" vertical="center" shrinkToFit="1"/>
    </xf>
    <xf numFmtId="0" fontId="189" fillId="30" borderId="34" xfId="21" applyNumberFormat="1" applyFont="1" applyFill="1" applyBorder="1" applyAlignment="1">
      <alignment horizontal="center" vertical="center" shrinkToFit="1"/>
    </xf>
    <xf numFmtId="0" fontId="189" fillId="30" borderId="36" xfId="21" applyNumberFormat="1" applyFont="1" applyFill="1" applyBorder="1" applyAlignment="1">
      <alignment horizontal="center" vertical="center" shrinkToFit="1"/>
    </xf>
    <xf numFmtId="0" fontId="189" fillId="30" borderId="37" xfId="21" applyNumberFormat="1" applyFont="1" applyFill="1" applyBorder="1" applyAlignment="1">
      <alignment horizontal="center" vertical="center" wrapText="1" shrinkToFit="1"/>
    </xf>
    <xf numFmtId="0" fontId="189" fillId="30" borderId="34" xfId="21" applyNumberFormat="1" applyFont="1" applyFill="1" applyBorder="1" applyAlignment="1">
      <alignment horizontal="center" vertical="center" wrapText="1" shrinkToFit="1"/>
    </xf>
    <xf numFmtId="0" fontId="189" fillId="30" borderId="36" xfId="21" applyNumberFormat="1" applyFont="1" applyFill="1" applyBorder="1" applyAlignment="1">
      <alignment horizontal="center" vertical="center" wrapText="1" shrinkToFit="1"/>
    </xf>
    <xf numFmtId="0" fontId="189" fillId="30" borderId="37" xfId="21" applyFont="1" applyFill="1" applyBorder="1" applyAlignment="1">
      <alignment horizontal="center" vertical="center" wrapText="1"/>
    </xf>
    <xf numFmtId="0" fontId="189" fillId="30" borderId="34" xfId="21" applyFont="1" applyFill="1" applyBorder="1" applyAlignment="1">
      <alignment horizontal="center" vertical="center" wrapText="1"/>
    </xf>
    <xf numFmtId="0" fontId="189" fillId="30" borderId="36" xfId="21" applyFont="1" applyFill="1" applyBorder="1" applyAlignment="1">
      <alignment horizontal="center" vertical="center" wrapText="1"/>
    </xf>
    <xf numFmtId="0" fontId="189" fillId="29" borderId="37" xfId="21" applyFont="1" applyFill="1" applyBorder="1" applyAlignment="1">
      <alignment horizontal="center" vertical="center" wrapText="1"/>
    </xf>
    <xf numFmtId="0" fontId="189" fillId="29" borderId="36" xfId="21" applyFont="1" applyFill="1" applyBorder="1" applyAlignment="1">
      <alignment horizontal="center" vertical="center" wrapText="1"/>
    </xf>
    <xf numFmtId="0" fontId="125" fillId="2" borderId="22" xfId="0" applyFont="1" applyFill="1" applyBorder="1" applyAlignment="1" applyProtection="1">
      <alignment horizontal="center" vertical="center"/>
      <protection locked="0"/>
    </xf>
    <xf numFmtId="0" fontId="125" fillId="2" borderId="23" xfId="0" applyFont="1" applyFill="1" applyBorder="1" applyAlignment="1" applyProtection="1">
      <alignment horizontal="center" vertical="center"/>
      <protection locked="0"/>
    </xf>
    <xf numFmtId="14" fontId="324" fillId="0" borderId="0" xfId="0" applyNumberFormat="1" applyFont="1" applyBorder="1" applyAlignment="1">
      <alignment horizontal="center" vertical="center"/>
    </xf>
    <xf numFmtId="0" fontId="116" fillId="0" borderId="37" xfId="21" applyFont="1" applyBorder="1" applyAlignment="1">
      <alignment horizontal="right" wrapText="1"/>
    </xf>
    <xf numFmtId="0" fontId="116" fillId="0" borderId="40" xfId="21" applyFont="1" applyBorder="1" applyAlignment="1">
      <alignment horizontal="right" wrapText="1"/>
    </xf>
    <xf numFmtId="0" fontId="116" fillId="15" borderId="41" xfId="21" applyFont="1" applyFill="1" applyBorder="1" applyAlignment="1">
      <alignment horizontal="right" wrapText="1"/>
    </xf>
    <xf numFmtId="0" fontId="116" fillId="15" borderId="36" xfId="21" applyFont="1" applyFill="1" applyBorder="1" applyAlignment="1">
      <alignment horizontal="right" wrapText="1"/>
    </xf>
    <xf numFmtId="0" fontId="116" fillId="0" borderId="72" xfId="21" applyFont="1" applyFill="1" applyBorder="1" applyAlignment="1">
      <alignment horizontal="right" wrapText="1"/>
    </xf>
    <xf numFmtId="0" fontId="116" fillId="0" borderId="71" xfId="21" applyFont="1" applyFill="1" applyBorder="1" applyAlignment="1">
      <alignment horizontal="right" wrapText="1"/>
    </xf>
    <xf numFmtId="0" fontId="116" fillId="15" borderId="70" xfId="21" applyFont="1" applyFill="1" applyBorder="1" applyAlignment="1">
      <alignment horizontal="right" wrapText="1"/>
    </xf>
    <xf numFmtId="0" fontId="116" fillId="15" borderId="68" xfId="21" applyFont="1" applyFill="1" applyBorder="1" applyAlignment="1">
      <alignment horizontal="right" wrapText="1"/>
    </xf>
    <xf numFmtId="0" fontId="9" fillId="0" borderId="0" xfId="1" applyFont="1" applyBorder="1" applyAlignment="1">
      <alignment horizontal="center"/>
    </xf>
    <xf numFmtId="195" fontId="164" fillId="0" borderId="393" xfId="0" applyNumberFormat="1" applyFont="1" applyBorder="1" applyAlignment="1">
      <alignment horizontal="center" vertical="center"/>
    </xf>
    <xf numFmtId="195" fontId="164" fillId="0" borderId="394" xfId="0" applyNumberFormat="1" applyFont="1" applyBorder="1" applyAlignment="1">
      <alignment horizontal="center" vertical="center"/>
    </xf>
    <xf numFmtId="0" fontId="143" fillId="0" borderId="121" xfId="21" applyFont="1" applyBorder="1" applyAlignment="1">
      <alignment horizontal="right" wrapText="1"/>
    </xf>
    <xf numFmtId="0" fontId="143" fillId="0" borderId="122" xfId="21" applyFont="1" applyBorder="1" applyAlignment="1">
      <alignment horizontal="right" wrapText="1"/>
    </xf>
    <xf numFmtId="0" fontId="203" fillId="0" borderId="155" xfId="0" applyFont="1" applyFill="1" applyBorder="1" applyAlignment="1">
      <alignment horizontal="center" vertical="center" shrinkToFit="1"/>
    </xf>
    <xf numFmtId="0" fontId="203" fillId="0" borderId="125" xfId="0" applyFont="1" applyFill="1" applyBorder="1" applyAlignment="1">
      <alignment horizontal="center" vertical="center" shrinkToFit="1"/>
    </xf>
    <xf numFmtId="0" fontId="159" fillId="0" borderId="0" xfId="0" applyFont="1" applyFill="1" applyBorder="1" applyAlignment="1">
      <alignment horizontal="left" vertical="top"/>
    </xf>
    <xf numFmtId="0" fontId="237" fillId="0" borderId="18" xfId="0" applyFont="1" applyBorder="1" applyAlignment="1">
      <alignment horizontal="left" wrapText="1"/>
    </xf>
    <xf numFmtId="0" fontId="237" fillId="0" borderId="0" xfId="0" applyFont="1" applyBorder="1" applyAlignment="1">
      <alignment horizontal="left" wrapText="1"/>
    </xf>
    <xf numFmtId="0" fontId="38" fillId="47" borderId="16" xfId="0" applyFont="1" applyFill="1" applyBorder="1" applyAlignment="1" applyProtection="1">
      <alignment horizontal="left" vertical="center" wrapText="1"/>
    </xf>
    <xf numFmtId="0" fontId="38" fillId="47" borderId="17" xfId="0" applyFont="1" applyFill="1" applyBorder="1" applyAlignment="1" applyProtection="1">
      <alignment horizontal="left" vertical="center" wrapText="1"/>
    </xf>
    <xf numFmtId="176" fontId="119" fillId="2" borderId="6" xfId="0" applyNumberFormat="1" applyFont="1" applyFill="1" applyBorder="1" applyAlignment="1" applyProtection="1">
      <alignment horizontal="left" vertical="top" wrapText="1"/>
      <protection locked="0"/>
    </xf>
    <xf numFmtId="176" fontId="119" fillId="2" borderId="0" xfId="0" applyNumberFormat="1" applyFont="1" applyFill="1" applyBorder="1" applyAlignment="1" applyProtection="1">
      <alignment horizontal="left" vertical="top" wrapText="1"/>
      <protection locked="0"/>
    </xf>
    <xf numFmtId="176" fontId="119" fillId="2" borderId="19" xfId="0" applyNumberFormat="1" applyFont="1" applyFill="1" applyBorder="1" applyAlignment="1" applyProtection="1">
      <alignment horizontal="left" vertical="top" wrapText="1"/>
      <protection locked="0"/>
    </xf>
    <xf numFmtId="0" fontId="33" fillId="2" borderId="14" xfId="0" applyFont="1" applyFill="1" applyBorder="1" applyAlignment="1" applyProtection="1">
      <alignment horizontal="center" vertical="center"/>
      <protection locked="0"/>
    </xf>
    <xf numFmtId="176" fontId="119" fillId="2" borderId="27" xfId="0" applyNumberFormat="1" applyFont="1" applyFill="1" applyBorder="1" applyAlignment="1" applyProtection="1">
      <alignment horizontal="left" vertical="top" wrapText="1"/>
      <protection locked="0"/>
    </xf>
    <xf numFmtId="176" fontId="119" fillId="2" borderId="11" xfId="0" applyNumberFormat="1" applyFont="1" applyFill="1" applyBorder="1" applyAlignment="1" applyProtection="1">
      <alignment horizontal="left" vertical="top" wrapText="1"/>
      <protection locked="0"/>
    </xf>
    <xf numFmtId="176" fontId="119" fillId="2" borderId="21" xfId="0" applyNumberFormat="1" applyFont="1" applyFill="1" applyBorder="1" applyAlignment="1" applyProtection="1">
      <alignment horizontal="left" vertical="top" wrapText="1"/>
      <protection locked="0"/>
    </xf>
    <xf numFmtId="0" fontId="33" fillId="2" borderId="40" xfId="0" applyFont="1" applyFill="1" applyBorder="1" applyAlignment="1" applyProtection="1">
      <alignment horizontal="center" vertical="center"/>
      <protection locked="0"/>
    </xf>
    <xf numFmtId="0" fontId="38" fillId="29" borderId="15" xfId="21" applyFont="1" applyFill="1" applyBorder="1" applyAlignment="1">
      <alignment horizontal="center" vertical="center" wrapText="1"/>
    </xf>
    <xf numFmtId="0" fontId="38" fillId="29" borderId="16" xfId="21" applyFont="1" applyFill="1" applyBorder="1" applyAlignment="1">
      <alignment horizontal="center" vertical="center" wrapText="1"/>
    </xf>
    <xf numFmtId="0" fontId="38" fillId="29" borderId="43" xfId="21" applyFont="1" applyFill="1" applyBorder="1" applyAlignment="1">
      <alignment horizontal="center" vertical="center" wrapText="1"/>
    </xf>
    <xf numFmtId="0" fontId="38" fillId="29" borderId="20" xfId="21" applyFont="1" applyFill="1" applyBorder="1" applyAlignment="1">
      <alignment horizontal="center" vertical="center" wrapText="1"/>
    </xf>
    <xf numFmtId="0" fontId="38" fillId="29" borderId="11" xfId="21" applyFont="1" applyFill="1" applyBorder="1" applyAlignment="1">
      <alignment horizontal="center" vertical="center" wrapText="1"/>
    </xf>
    <xf numFmtId="0" fontId="38" fillId="29" borderId="26" xfId="21" applyFont="1" applyFill="1" applyBorder="1" applyAlignment="1">
      <alignment horizontal="center" vertical="center" wrapText="1"/>
    </xf>
    <xf numFmtId="176" fontId="119" fillId="2" borderId="48" xfId="0" applyNumberFormat="1" applyFont="1" applyFill="1" applyBorder="1" applyAlignment="1" applyProtection="1">
      <alignment horizontal="left" vertical="top" wrapText="1"/>
      <protection locked="0"/>
    </xf>
    <xf numFmtId="176" fontId="119" fillId="2" borderId="16" xfId="0" applyNumberFormat="1" applyFont="1" applyFill="1" applyBorder="1" applyAlignment="1" applyProtection="1">
      <alignment horizontal="left" vertical="top" wrapText="1"/>
      <protection locked="0"/>
    </xf>
    <xf numFmtId="176" fontId="119" fillId="2" borderId="17" xfId="0" applyNumberFormat="1" applyFont="1" applyFill="1" applyBorder="1" applyAlignment="1" applyProtection="1">
      <alignment horizontal="left" vertical="top" wrapText="1"/>
      <protection locked="0"/>
    </xf>
    <xf numFmtId="176" fontId="35" fillId="47" borderId="16" xfId="0" applyNumberFormat="1" applyFont="1" applyFill="1" applyBorder="1" applyAlignment="1" applyProtection="1">
      <alignment horizontal="right" vertical="center" wrapText="1"/>
    </xf>
    <xf numFmtId="176" fontId="35" fillId="47" borderId="16" xfId="0" applyNumberFormat="1" applyFont="1" applyFill="1" applyBorder="1" applyAlignment="1" applyProtection="1">
      <alignment horizontal="left" vertical="center" wrapText="1"/>
    </xf>
    <xf numFmtId="182" fontId="161" fillId="0" borderId="1" xfId="0" applyNumberFormat="1" applyFont="1" applyFill="1" applyBorder="1" applyAlignment="1">
      <alignment horizontal="center" vertical="center"/>
    </xf>
    <xf numFmtId="0" fontId="169" fillId="0" borderId="103" xfId="1" applyFont="1" applyBorder="1" applyAlignment="1">
      <alignment horizontal="center" vertical="center" wrapText="1"/>
    </xf>
    <xf numFmtId="0" fontId="169" fillId="0" borderId="161" xfId="1" applyFont="1" applyBorder="1" applyAlignment="1">
      <alignment horizontal="center" vertical="center" wrapText="1"/>
    </xf>
    <xf numFmtId="182" fontId="161" fillId="0" borderId="0" xfId="0" applyNumberFormat="1" applyFont="1" applyFill="1" applyBorder="1" applyAlignment="1">
      <alignment horizontal="center" vertical="center"/>
    </xf>
    <xf numFmtId="0" fontId="183" fillId="0" borderId="156" xfId="0" applyFont="1" applyFill="1" applyBorder="1" applyAlignment="1">
      <alignment horizontal="center" vertical="center"/>
    </xf>
    <xf numFmtId="0" fontId="183" fillId="0" borderId="206" xfId="0" applyFont="1" applyFill="1" applyBorder="1" applyAlignment="1">
      <alignment horizontal="center" vertical="center"/>
    </xf>
    <xf numFmtId="0" fontId="205" fillId="0" borderId="205" xfId="1" applyNumberFormat="1" applyFont="1" applyFill="1" applyBorder="1" applyAlignment="1" applyProtection="1">
      <alignment horizontal="center"/>
    </xf>
    <xf numFmtId="0" fontId="205" fillId="0" borderId="196" xfId="1" applyNumberFormat="1" applyFont="1" applyFill="1" applyBorder="1" applyAlignment="1" applyProtection="1">
      <alignment horizontal="center"/>
    </xf>
    <xf numFmtId="188" fontId="192" fillId="0" borderId="159" xfId="1" applyNumberFormat="1" applyFont="1" applyBorder="1" applyAlignment="1">
      <alignment horizontal="center" vertical="center" wrapText="1"/>
    </xf>
    <xf numFmtId="182" fontId="161" fillId="35" borderId="1" xfId="0" applyNumberFormat="1" applyFont="1" applyFill="1" applyBorder="1" applyAlignment="1">
      <alignment horizontal="center" vertical="center"/>
    </xf>
    <xf numFmtId="0" fontId="183" fillId="30" borderId="156" xfId="0" applyFont="1" applyFill="1" applyBorder="1" applyAlignment="1">
      <alignment horizontal="center" vertical="center"/>
    </xf>
    <xf numFmtId="0" fontId="183" fillId="30" borderId="206" xfId="0" applyFont="1" applyFill="1" applyBorder="1" applyAlignment="1">
      <alignment horizontal="center" vertical="center"/>
    </xf>
    <xf numFmtId="0" fontId="203" fillId="30" borderId="155" xfId="0" applyFont="1" applyFill="1" applyBorder="1" applyAlignment="1">
      <alignment horizontal="center" vertical="center" shrinkToFit="1"/>
    </xf>
    <xf numFmtId="0" fontId="203" fillId="30" borderId="125" xfId="0" applyFont="1" applyFill="1" applyBorder="1" applyAlignment="1">
      <alignment horizontal="center" vertical="center" shrinkToFit="1"/>
    </xf>
    <xf numFmtId="188" fontId="192" fillId="0" borderId="162" xfId="1" applyNumberFormat="1" applyFont="1" applyBorder="1" applyAlignment="1">
      <alignment horizontal="center" vertical="center" wrapText="1"/>
    </xf>
    <xf numFmtId="188" fontId="192" fillId="0" borderId="102" xfId="1" applyNumberFormat="1" applyFont="1" applyBorder="1" applyAlignment="1">
      <alignment horizontal="center" vertical="center" wrapText="1"/>
    </xf>
    <xf numFmtId="182" fontId="161" fillId="35" borderId="0" xfId="0" applyNumberFormat="1" applyFont="1" applyFill="1" applyBorder="1" applyAlignment="1">
      <alignment horizontal="center" vertical="center"/>
    </xf>
    <xf numFmtId="0" fontId="183" fillId="30" borderId="72" xfId="0" applyFont="1" applyFill="1" applyBorder="1" applyAlignment="1">
      <alignment horizontal="center" vertical="center"/>
    </xf>
    <xf numFmtId="0" fontId="183" fillId="30" borderId="216" xfId="0" applyFont="1" applyFill="1" applyBorder="1" applyAlignment="1">
      <alignment horizontal="center" vertical="center"/>
    </xf>
    <xf numFmtId="177" fontId="32" fillId="0" borderId="41" xfId="0" applyNumberFormat="1" applyFont="1" applyFill="1" applyBorder="1" applyAlignment="1">
      <alignment horizontal="right" vertical="center" wrapText="1"/>
    </xf>
    <xf numFmtId="177" fontId="32" fillId="0" borderId="34" xfId="0" applyNumberFormat="1" applyFont="1" applyFill="1" applyBorder="1" applyAlignment="1">
      <alignment horizontal="right" vertical="center" wrapText="1"/>
    </xf>
    <xf numFmtId="177" fontId="32" fillId="0" borderId="36" xfId="0" applyNumberFormat="1" applyFont="1" applyFill="1" applyBorder="1" applyAlignment="1">
      <alignment horizontal="right" vertical="center" wrapText="1"/>
    </xf>
    <xf numFmtId="0" fontId="279" fillId="0" borderId="0" xfId="0" applyFont="1" applyBorder="1" applyAlignment="1">
      <alignment horizontal="left" wrapText="1"/>
    </xf>
    <xf numFmtId="0" fontId="188" fillId="32" borderId="215" xfId="1" applyFont="1" applyFill="1" applyBorder="1" applyAlignment="1">
      <alignment horizontal="center" vertical="center" wrapText="1"/>
    </xf>
    <xf numFmtId="0" fontId="192" fillId="0" borderId="115" xfId="1" applyFont="1" applyBorder="1" applyAlignment="1">
      <alignment horizontal="center" vertical="center" wrapText="1"/>
    </xf>
    <xf numFmtId="0" fontId="192" fillId="0" borderId="114" xfId="1" applyFont="1" applyBorder="1" applyAlignment="1">
      <alignment horizontal="center" vertical="center" wrapText="1"/>
    </xf>
    <xf numFmtId="0" fontId="169" fillId="0" borderId="165" xfId="1" applyFont="1" applyBorder="1" applyAlignment="1">
      <alignment horizontal="center" vertical="center" wrapText="1"/>
    </xf>
    <xf numFmtId="0" fontId="169" fillId="0" borderId="160" xfId="1" applyFont="1" applyBorder="1" applyAlignment="1">
      <alignment horizontal="center" vertical="center" wrapText="1"/>
    </xf>
    <xf numFmtId="0" fontId="192" fillId="0" borderId="164" xfId="1" applyFont="1" applyBorder="1" applyAlignment="1">
      <alignment horizontal="center" vertical="center" wrapText="1"/>
    </xf>
    <xf numFmtId="0" fontId="169" fillId="0" borderId="27" xfId="1" applyFont="1" applyBorder="1" applyAlignment="1">
      <alignment horizontal="center" vertical="center" wrapText="1"/>
    </xf>
    <xf numFmtId="0" fontId="169" fillId="0" borderId="49" xfId="1" applyFont="1" applyBorder="1" applyAlignment="1">
      <alignment horizontal="center" vertical="center" wrapText="1"/>
    </xf>
    <xf numFmtId="188" fontId="192" fillId="0" borderId="55" xfId="1" applyNumberFormat="1" applyFont="1" applyBorder="1" applyAlignment="1">
      <alignment horizontal="center" vertical="center"/>
    </xf>
    <xf numFmtId="188" fontId="192" fillId="0" borderId="21" xfId="1" applyNumberFormat="1" applyFont="1" applyBorder="1" applyAlignment="1">
      <alignment horizontal="center" vertical="center"/>
    </xf>
    <xf numFmtId="0" fontId="190" fillId="27" borderId="6" xfId="1" applyFont="1" applyFill="1" applyBorder="1" applyAlignment="1">
      <alignment horizontal="center" vertical="center" wrapText="1"/>
    </xf>
    <xf numFmtId="0" fontId="190" fillId="27" borderId="0" xfId="1" applyFont="1" applyFill="1" applyAlignment="1">
      <alignment horizontal="center" vertical="center" wrapText="1"/>
    </xf>
    <xf numFmtId="0" fontId="190" fillId="27" borderId="19" xfId="1" applyFont="1" applyFill="1" applyBorder="1" applyAlignment="1">
      <alignment horizontal="center" vertical="center" wrapText="1"/>
    </xf>
    <xf numFmtId="0" fontId="169" fillId="0" borderId="103" xfId="1" applyFont="1" applyBorder="1" applyAlignment="1">
      <alignment horizontal="center" vertical="center"/>
    </xf>
    <xf numFmtId="0" fontId="169" fillId="0" borderId="161" xfId="1" applyFont="1" applyBorder="1" applyAlignment="1">
      <alignment horizontal="center" vertical="center"/>
    </xf>
    <xf numFmtId="188" fontId="192" fillId="0" borderId="53" xfId="1" applyNumberFormat="1" applyFont="1" applyBorder="1" applyAlignment="1">
      <alignment horizontal="center" vertical="center" wrapText="1"/>
    </xf>
    <xf numFmtId="188" fontId="192" fillId="0" borderId="29" xfId="1" applyNumberFormat="1" applyFont="1" applyBorder="1" applyAlignment="1">
      <alignment horizontal="center" vertical="center" wrapText="1"/>
    </xf>
    <xf numFmtId="0" fontId="233" fillId="46" borderId="19" xfId="0" applyFont="1" applyFill="1" applyBorder="1" applyAlignment="1">
      <alignment horizontal="center" vertical="center"/>
    </xf>
    <xf numFmtId="0" fontId="190" fillId="27" borderId="45" xfId="1" applyFont="1" applyFill="1" applyBorder="1" applyAlignment="1">
      <alignment horizontal="center" vertical="center" wrapText="1"/>
    </xf>
    <xf numFmtId="0" fontId="190" fillId="27" borderId="33" xfId="1" applyFont="1" applyFill="1" applyBorder="1" applyAlignment="1">
      <alignment horizontal="center" vertical="center" wrapText="1"/>
    </xf>
    <xf numFmtId="0" fontId="190" fillId="27" borderId="35" xfId="1" applyFont="1" applyFill="1" applyBorder="1" applyAlignment="1">
      <alignment horizontal="center" vertical="center" wrapText="1"/>
    </xf>
    <xf numFmtId="0" fontId="192" fillId="0" borderId="214" xfId="1" applyFont="1" applyBorder="1" applyAlignment="1">
      <alignment horizontal="center" vertical="center" wrapText="1"/>
    </xf>
    <xf numFmtId="0" fontId="192" fillId="0" borderId="210" xfId="1" applyFont="1" applyBorder="1" applyAlignment="1">
      <alignment horizontal="center" vertical="center" wrapText="1"/>
    </xf>
    <xf numFmtId="188" fontId="192" fillId="0" borderId="8" xfId="1" applyNumberFormat="1" applyFont="1" applyBorder="1" applyAlignment="1">
      <alignment horizontal="center" vertical="center" wrapText="1"/>
    </xf>
    <xf numFmtId="176" fontId="10" fillId="0" borderId="22" xfId="0" applyNumberFormat="1" applyFont="1" applyFill="1" applyBorder="1" applyAlignment="1" applyProtection="1">
      <alignment horizontal="center" vertical="center" shrinkToFit="1"/>
    </xf>
    <xf numFmtId="176" fontId="10" fillId="0" borderId="23" xfId="0" applyNumberFormat="1" applyFont="1" applyFill="1" applyBorder="1" applyAlignment="1" applyProtection="1">
      <alignment horizontal="center" vertical="center" shrinkToFit="1"/>
    </xf>
    <xf numFmtId="0" fontId="134" fillId="37" borderId="0" xfId="0" applyFont="1" applyFill="1" applyBorder="1" applyAlignment="1">
      <alignment horizontal="left" vertical="center" wrapText="1"/>
    </xf>
    <xf numFmtId="0" fontId="3" fillId="0" borderId="397" xfId="0" applyFont="1" applyBorder="1" applyAlignment="1">
      <alignment horizontal="center" vertical="center"/>
    </xf>
    <xf numFmtId="0" fontId="3" fillId="0" borderId="421" xfId="0" applyFont="1" applyBorder="1" applyAlignment="1">
      <alignment horizontal="center" vertical="center"/>
    </xf>
    <xf numFmtId="0" fontId="10" fillId="2" borderId="24" xfId="0" applyFont="1" applyFill="1" applyBorder="1" applyAlignment="1" applyProtection="1">
      <alignment horizontal="center" vertical="center" shrinkToFit="1"/>
      <protection locked="0"/>
    </xf>
    <xf numFmtId="0" fontId="10" fillId="2" borderId="22" xfId="0" applyFont="1" applyFill="1" applyBorder="1" applyAlignment="1" applyProtection="1">
      <alignment horizontal="center" vertical="center" shrinkToFit="1"/>
      <protection locked="0"/>
    </xf>
    <xf numFmtId="0" fontId="10" fillId="2" borderId="23" xfId="0" applyFont="1" applyFill="1" applyBorder="1" applyAlignment="1" applyProtection="1">
      <alignment horizontal="center" vertical="center" shrinkToFit="1"/>
      <protection locked="0"/>
    </xf>
    <xf numFmtId="0" fontId="36" fillId="29" borderId="38" xfId="0" applyFont="1" applyFill="1" applyBorder="1" applyAlignment="1">
      <alignment horizontal="center" vertical="center" wrapText="1"/>
    </xf>
    <xf numFmtId="0" fontId="169" fillId="0" borderId="209" xfId="1" applyFont="1" applyBorder="1" applyAlignment="1">
      <alignment horizontal="center" vertical="center" wrapText="1"/>
    </xf>
    <xf numFmtId="0" fontId="169" fillId="0" borderId="213" xfId="1" applyFont="1" applyBorder="1" applyAlignment="1">
      <alignment horizontal="center" vertical="center" wrapText="1"/>
    </xf>
    <xf numFmtId="0" fontId="205" fillId="0" borderId="211" xfId="1" applyNumberFormat="1" applyFont="1" applyFill="1" applyBorder="1" applyAlignment="1" applyProtection="1">
      <alignment horizontal="center"/>
    </xf>
    <xf numFmtId="0" fontId="205" fillId="0" borderId="212" xfId="1" applyNumberFormat="1" applyFont="1" applyFill="1" applyBorder="1" applyAlignment="1" applyProtection="1">
      <alignment horizontal="center"/>
    </xf>
    <xf numFmtId="0" fontId="205" fillId="0" borderId="200" xfId="1" applyNumberFormat="1" applyFont="1" applyFill="1" applyBorder="1" applyAlignment="1" applyProtection="1">
      <alignment horizontal="center"/>
    </xf>
    <xf numFmtId="0" fontId="205" fillId="0" borderId="207" xfId="1" applyNumberFormat="1" applyFont="1" applyFill="1" applyBorder="1" applyAlignment="1" applyProtection="1">
      <alignment horizontal="center"/>
    </xf>
    <xf numFmtId="0" fontId="331" fillId="8" borderId="395" xfId="0" applyFont="1" applyFill="1" applyBorder="1" applyAlignment="1" applyProtection="1">
      <alignment horizontal="center" vertical="center"/>
      <protection locked="0"/>
    </xf>
    <xf numFmtId="0" fontId="331" fillId="8" borderId="396" xfId="0" applyFont="1" applyFill="1" applyBorder="1" applyAlignment="1" applyProtection="1">
      <alignment horizontal="center" vertical="center"/>
      <protection locked="0"/>
    </xf>
    <xf numFmtId="0" fontId="177" fillId="36" borderId="0" xfId="0" applyFont="1" applyFill="1" applyBorder="1" applyAlignment="1">
      <alignment horizontal="left" vertical="center" wrapText="1"/>
    </xf>
    <xf numFmtId="0" fontId="259" fillId="50" borderId="337" xfId="0" applyFont="1" applyFill="1" applyBorder="1" applyAlignment="1">
      <alignment horizontal="center" vertical="center" shrinkToFit="1"/>
    </xf>
    <xf numFmtId="0" fontId="259" fillId="50" borderId="338" xfId="0" applyFont="1" applyFill="1" applyBorder="1" applyAlignment="1">
      <alignment horizontal="center" vertical="center" shrinkToFit="1"/>
    </xf>
    <xf numFmtId="0" fontId="180" fillId="52" borderId="0" xfId="0" applyFont="1" applyFill="1" applyBorder="1" applyAlignment="1">
      <alignment horizontal="center" vertical="center" wrapText="1"/>
    </xf>
    <xf numFmtId="0" fontId="229" fillId="11" borderId="333" xfId="0" applyFont="1" applyFill="1" applyBorder="1" applyAlignment="1">
      <alignment horizontal="center" vertical="center" wrapText="1"/>
    </xf>
    <xf numFmtId="0" fontId="229" fillId="11" borderId="335" xfId="0" applyFont="1" applyFill="1" applyBorder="1" applyAlignment="1">
      <alignment horizontal="center" vertical="center" wrapText="1"/>
    </xf>
    <xf numFmtId="0" fontId="229" fillId="11" borderId="334" xfId="0" applyFont="1" applyFill="1" applyBorder="1" applyAlignment="1">
      <alignment horizontal="center" vertical="center" wrapText="1"/>
    </xf>
    <xf numFmtId="0" fontId="258" fillId="51" borderId="345" xfId="0" applyFont="1" applyFill="1" applyBorder="1" applyAlignment="1">
      <alignment horizontal="center" vertical="center" wrapText="1"/>
    </xf>
    <xf numFmtId="0" fontId="258" fillId="51" borderId="336" xfId="0" applyFont="1" applyFill="1" applyBorder="1" applyAlignment="1">
      <alignment horizontal="center" vertical="center" wrapText="1"/>
    </xf>
    <xf numFmtId="0" fontId="258" fillId="51" borderId="332" xfId="0" applyFont="1" applyFill="1" applyBorder="1" applyAlignment="1">
      <alignment horizontal="center" vertical="center" wrapText="1"/>
    </xf>
    <xf numFmtId="0" fontId="258" fillId="51" borderId="346" xfId="0" applyFont="1" applyFill="1" applyBorder="1" applyAlignment="1">
      <alignment horizontal="center" vertical="center" wrapText="1"/>
    </xf>
    <xf numFmtId="0" fontId="258" fillId="51" borderId="334" xfId="0" applyFont="1" applyFill="1" applyBorder="1" applyAlignment="1">
      <alignment horizontal="center" vertical="center" wrapText="1"/>
    </xf>
    <xf numFmtId="0" fontId="258" fillId="51" borderId="335" xfId="0" applyFont="1" applyFill="1" applyBorder="1" applyAlignment="1">
      <alignment horizontal="center" vertical="center" wrapText="1"/>
    </xf>
    <xf numFmtId="0" fontId="177" fillId="50" borderId="331" xfId="0" applyFont="1" applyFill="1" applyBorder="1" applyAlignment="1">
      <alignment horizontal="center" vertical="center" wrapText="1" shrinkToFit="1"/>
    </xf>
    <xf numFmtId="0" fontId="177" fillId="50" borderId="339" xfId="0" applyFont="1" applyFill="1" applyBorder="1" applyAlignment="1">
      <alignment horizontal="center" vertical="center" wrapText="1" shrinkToFit="1"/>
    </xf>
    <xf numFmtId="0" fontId="177" fillId="50" borderId="333" xfId="0" applyFont="1" applyFill="1" applyBorder="1" applyAlignment="1">
      <alignment horizontal="center" vertical="center" wrapText="1" shrinkToFit="1"/>
    </xf>
    <xf numFmtId="0" fontId="177" fillId="50" borderId="340" xfId="0" applyFont="1" applyFill="1" applyBorder="1" applyAlignment="1">
      <alignment horizontal="center" vertical="center" wrapText="1" shrinkToFit="1"/>
    </xf>
    <xf numFmtId="0" fontId="128" fillId="12" borderId="98" xfId="21" applyFont="1" applyFill="1" applyBorder="1" applyAlignment="1" applyProtection="1">
      <alignment horizontal="center" vertical="center"/>
    </xf>
    <xf numFmtId="0" fontId="128" fillId="12" borderId="79" xfId="21" applyFont="1" applyFill="1" applyBorder="1" applyAlignment="1" applyProtection="1">
      <alignment horizontal="center" vertical="center"/>
    </xf>
    <xf numFmtId="0" fontId="128" fillId="12" borderId="15" xfId="21" applyFont="1" applyFill="1" applyBorder="1" applyAlignment="1" applyProtection="1">
      <alignment horizontal="center" vertical="center" shrinkToFit="1"/>
    </xf>
    <xf numFmtId="0" fontId="128" fillId="12" borderId="99" xfId="21" applyFont="1" applyFill="1" applyBorder="1" applyAlignment="1" applyProtection="1">
      <alignment horizontal="center" vertical="center" shrinkToFit="1"/>
    </xf>
    <xf numFmtId="0" fontId="128" fillId="12" borderId="25" xfId="21" applyFont="1" applyFill="1" applyBorder="1" applyAlignment="1" applyProtection="1">
      <alignment horizontal="center" vertical="center" shrinkToFit="1"/>
    </xf>
    <xf numFmtId="0" fontId="128" fillId="12" borderId="91" xfId="21" applyFont="1" applyFill="1" applyBorder="1" applyAlignment="1" applyProtection="1">
      <alignment horizontal="center" vertical="center" shrinkToFit="1"/>
    </xf>
    <xf numFmtId="0" fontId="133" fillId="0" borderId="104" xfId="21" applyFont="1" applyFill="1" applyBorder="1" applyAlignment="1" applyProtection="1">
      <alignment horizontal="center" vertical="center" shrinkToFit="1"/>
    </xf>
    <xf numFmtId="0" fontId="133" fillId="0" borderId="105" xfId="21" applyFont="1" applyFill="1" applyBorder="1" applyAlignment="1" applyProtection="1">
      <alignment horizontal="center" vertical="center" shrinkToFit="1"/>
    </xf>
    <xf numFmtId="186" fontId="14" fillId="0" borderId="442" xfId="21" applyNumberFormat="1" applyFont="1" applyFill="1" applyBorder="1" applyAlignment="1" applyProtection="1">
      <alignment horizontal="center" vertical="center" shrinkToFit="1"/>
    </xf>
    <xf numFmtId="186" fontId="14" fillId="0" borderId="443" xfId="21" applyNumberFormat="1" applyFont="1" applyFill="1" applyBorder="1" applyAlignment="1" applyProtection="1">
      <alignment horizontal="center" vertical="center" shrinkToFit="1"/>
    </xf>
    <xf numFmtId="186" fontId="14" fillId="0" borderId="444" xfId="21" applyNumberFormat="1" applyFont="1" applyFill="1" applyBorder="1" applyAlignment="1" applyProtection="1">
      <alignment horizontal="center" vertical="center" shrinkToFit="1"/>
    </xf>
    <xf numFmtId="0" fontId="222" fillId="0" borderId="326" xfId="21" applyFont="1" applyFill="1" applyBorder="1" applyAlignment="1" applyProtection="1">
      <alignment horizontal="center" vertical="center"/>
    </xf>
    <xf numFmtId="0" fontId="222" fillId="0" borderId="90" xfId="21" applyFont="1" applyFill="1" applyBorder="1" applyAlignment="1" applyProtection="1">
      <alignment horizontal="center" vertical="center"/>
    </xf>
    <xf numFmtId="0" fontId="222" fillId="0" borderId="94" xfId="21" applyFont="1" applyFill="1" applyBorder="1" applyAlignment="1" applyProtection="1">
      <alignment horizontal="center" vertical="center"/>
    </xf>
    <xf numFmtId="0" fontId="222" fillId="0" borderId="79" xfId="21" applyFont="1" applyFill="1" applyBorder="1" applyAlignment="1" applyProtection="1">
      <alignment horizontal="center" vertical="center"/>
    </xf>
    <xf numFmtId="0" fontId="222" fillId="0" borderId="86" xfId="21" applyFont="1" applyFill="1" applyBorder="1" applyAlignment="1" applyProtection="1">
      <alignment horizontal="center" vertical="center" shrinkToFit="1"/>
    </xf>
    <xf numFmtId="0" fontId="222" fillId="0" borderId="89" xfId="21" applyFont="1" applyFill="1" applyBorder="1" applyAlignment="1" applyProtection="1">
      <alignment horizontal="center" vertical="center" shrinkToFit="1"/>
    </xf>
    <xf numFmtId="0" fontId="222" fillId="0" borderId="25" xfId="21" applyFont="1" applyFill="1" applyBorder="1" applyAlignment="1" applyProtection="1">
      <alignment horizontal="center" vertical="center" shrinkToFit="1"/>
    </xf>
    <xf numFmtId="0" fontId="222" fillId="0" borderId="91" xfId="21" applyFont="1" applyFill="1" applyBorder="1" applyAlignment="1" applyProtection="1">
      <alignment horizontal="center" vertical="center" shrinkToFit="1"/>
    </xf>
    <xf numFmtId="0" fontId="293" fillId="0" borderId="0" xfId="21" applyFont="1" applyBorder="1" applyAlignment="1">
      <alignment horizontal="center" vertical="center"/>
    </xf>
    <xf numFmtId="0" fontId="292" fillId="0" borderId="0" xfId="21" applyFont="1" applyAlignment="1">
      <alignment horizontal="center" vertical="center"/>
    </xf>
    <xf numFmtId="176" fontId="289" fillId="0" borderId="37" xfId="0" applyNumberFormat="1" applyFont="1" applyFill="1" applyBorder="1" applyAlignment="1">
      <alignment horizontal="center"/>
    </xf>
    <xf numFmtId="176" fontId="289" fillId="0" borderId="34" xfId="0" applyNumberFormat="1" applyFont="1" applyFill="1" applyBorder="1" applyAlignment="1">
      <alignment horizontal="center"/>
    </xf>
    <xf numFmtId="176" fontId="289" fillId="0" borderId="36" xfId="0" applyNumberFormat="1" applyFont="1" applyFill="1" applyBorder="1" applyAlignment="1">
      <alignment horizontal="center"/>
    </xf>
    <xf numFmtId="176" fontId="289" fillId="0" borderId="356" xfId="0" applyNumberFormat="1" applyFont="1" applyFill="1" applyBorder="1" applyAlignment="1">
      <alignment horizontal="center"/>
    </xf>
    <xf numFmtId="176" fontId="289" fillId="0" borderId="347" xfId="0" applyNumberFormat="1" applyFont="1" applyFill="1" applyBorder="1" applyAlignment="1">
      <alignment horizontal="center"/>
    </xf>
    <xf numFmtId="176" fontId="289" fillId="0" borderId="105" xfId="0" applyNumberFormat="1" applyFont="1" applyFill="1" applyBorder="1" applyAlignment="1">
      <alignment horizontal="center"/>
    </xf>
    <xf numFmtId="176" fontId="289" fillId="0" borderId="198" xfId="0" applyNumberFormat="1" applyFont="1" applyFill="1" applyBorder="1" applyAlignment="1">
      <alignment horizontal="center"/>
    </xf>
    <xf numFmtId="176" fontId="289" fillId="0" borderId="157" xfId="0" applyNumberFormat="1" applyFont="1" applyFill="1" applyBorder="1" applyAlignment="1">
      <alignment horizontal="center"/>
    </xf>
    <xf numFmtId="176" fontId="289" fillId="0" borderId="158" xfId="0" applyNumberFormat="1" applyFont="1" applyFill="1" applyBorder="1" applyAlignment="1">
      <alignment horizontal="center"/>
    </xf>
    <xf numFmtId="0" fontId="250" fillId="45" borderId="327" xfId="21" applyFont="1" applyFill="1" applyBorder="1" applyAlignment="1">
      <alignment horizontal="center" vertical="center"/>
    </xf>
    <xf numFmtId="176" fontId="289" fillId="0" borderId="20" xfId="0" applyNumberFormat="1" applyFont="1" applyFill="1" applyBorder="1" applyAlignment="1">
      <alignment horizontal="center"/>
    </xf>
    <xf numFmtId="176" fontId="289" fillId="0" borderId="11" xfId="0" applyNumberFormat="1" applyFont="1" applyFill="1" applyBorder="1" applyAlignment="1">
      <alignment horizontal="center"/>
    </xf>
    <xf numFmtId="176" fontId="289" fillId="0" borderId="21" xfId="0" applyNumberFormat="1" applyFont="1" applyFill="1" applyBorder="1" applyAlignment="1">
      <alignment horizontal="center"/>
    </xf>
    <xf numFmtId="176" fontId="289" fillId="0" borderId="0" xfId="0" applyNumberFormat="1" applyFont="1" applyFill="1" applyBorder="1" applyAlignment="1">
      <alignment horizontal="center" vertical="center"/>
    </xf>
    <xf numFmtId="176" fontId="289" fillId="0" borderId="0" xfId="0" applyNumberFormat="1" applyFont="1" applyBorder="1" applyAlignment="1">
      <alignment horizontal="center" vertical="center"/>
    </xf>
    <xf numFmtId="176" fontId="289" fillId="0" borderId="355" xfId="0" applyNumberFormat="1" applyFont="1" applyBorder="1" applyAlignment="1">
      <alignment horizontal="center" shrinkToFit="1"/>
    </xf>
    <xf numFmtId="176" fontId="289" fillId="0" borderId="34" xfId="0" applyNumberFormat="1" applyFont="1" applyBorder="1" applyAlignment="1">
      <alignment horizontal="center" shrinkToFit="1"/>
    </xf>
    <xf numFmtId="176" fontId="289" fillId="0" borderId="36" xfId="0" applyNumberFormat="1" applyFont="1" applyBorder="1" applyAlignment="1">
      <alignment horizontal="center" shrinkToFit="1"/>
    </xf>
    <xf numFmtId="176" fontId="289" fillId="0" borderId="193" xfId="0" applyNumberFormat="1" applyFont="1" applyBorder="1" applyAlignment="1">
      <alignment horizontal="right" shrinkToFit="1"/>
    </xf>
    <xf numFmtId="176" fontId="289" fillId="0" borderId="194" xfId="0" applyNumberFormat="1" applyFont="1" applyBorder="1" applyAlignment="1">
      <alignment horizontal="right" shrinkToFit="1"/>
    </xf>
    <xf numFmtId="176" fontId="289" fillId="0" borderId="238" xfId="0" applyNumberFormat="1" applyFont="1" applyBorder="1" applyAlignment="1">
      <alignment horizontal="right" shrinkToFit="1"/>
    </xf>
    <xf numFmtId="176" fontId="289" fillId="0" borderId="180" xfId="0" applyNumberFormat="1" applyFont="1" applyBorder="1" applyAlignment="1">
      <alignment horizontal="right" shrinkToFit="1"/>
    </xf>
    <xf numFmtId="176" fontId="289" fillId="0" borderId="353" xfId="0" applyNumberFormat="1" applyFont="1" applyBorder="1" applyAlignment="1">
      <alignment horizontal="right" shrinkToFit="1"/>
    </xf>
    <xf numFmtId="176" fontId="289" fillId="0" borderId="196" xfId="0" applyNumberFormat="1" applyFont="1" applyBorder="1" applyAlignment="1">
      <alignment horizontal="right" shrinkToFit="1"/>
    </xf>
    <xf numFmtId="176" fontId="289" fillId="0" borderId="358" xfId="0" applyNumberFormat="1" applyFont="1" applyBorder="1" applyAlignment="1">
      <alignment horizontal="right" shrinkToFit="1"/>
    </xf>
    <xf numFmtId="176" fontId="289" fillId="0" borderId="207" xfId="0" applyNumberFormat="1" applyFont="1" applyBorder="1" applyAlignment="1">
      <alignment horizontal="right" shrinkToFit="1"/>
    </xf>
    <xf numFmtId="0" fontId="36" fillId="0" borderId="15" xfId="21" applyFont="1" applyBorder="1" applyAlignment="1">
      <alignment horizontal="center" vertical="center"/>
    </xf>
    <xf numFmtId="0" fontId="36" fillId="0" borderId="43" xfId="21" applyFont="1" applyBorder="1" applyAlignment="1">
      <alignment horizontal="center" vertical="center"/>
    </xf>
    <xf numFmtId="0" fontId="36" fillId="0" borderId="18" xfId="21" applyFont="1" applyBorder="1" applyAlignment="1">
      <alignment horizontal="center" vertical="center"/>
    </xf>
    <xf numFmtId="0" fontId="36" fillId="0" borderId="7" xfId="21" applyFont="1" applyBorder="1" applyAlignment="1">
      <alignment horizontal="center" vertical="center"/>
    </xf>
    <xf numFmtId="0" fontId="36" fillId="0" borderId="20" xfId="21" applyFont="1" applyBorder="1" applyAlignment="1">
      <alignment horizontal="center" vertical="center"/>
    </xf>
    <xf numFmtId="0" fontId="36" fillId="0" borderId="26" xfId="21" applyFont="1" applyBorder="1" applyAlignment="1">
      <alignment horizontal="center" vertical="center"/>
    </xf>
    <xf numFmtId="0" fontId="222" fillId="12" borderId="15" xfId="21" applyFont="1" applyFill="1" applyBorder="1" applyAlignment="1">
      <alignment horizontal="center" vertical="center"/>
    </xf>
    <xf numFmtId="0" fontId="222" fillId="12" borderId="43" xfId="21" applyFont="1" applyFill="1" applyBorder="1" applyAlignment="1">
      <alignment horizontal="center" vertical="center"/>
    </xf>
    <xf numFmtId="0" fontId="222" fillId="12" borderId="25" xfId="21" applyFont="1" applyFill="1" applyBorder="1" applyAlignment="1">
      <alignment horizontal="center" vertical="center"/>
    </xf>
    <xf numFmtId="0" fontId="222" fillId="12" borderId="9" xfId="21" applyFont="1" applyFill="1" applyBorder="1" applyAlignment="1">
      <alignment horizontal="center" vertical="center"/>
    </xf>
    <xf numFmtId="0" fontId="222" fillId="12" borderId="18" xfId="21" applyFont="1" applyFill="1" applyBorder="1" applyAlignment="1">
      <alignment horizontal="center" vertical="center"/>
    </xf>
    <xf numFmtId="0" fontId="222" fillId="12" borderId="7" xfId="21" applyFont="1" applyFill="1" applyBorder="1" applyAlignment="1">
      <alignment horizontal="center" vertical="center"/>
    </xf>
    <xf numFmtId="0" fontId="222" fillId="12" borderId="20" xfId="21" applyFont="1" applyFill="1" applyBorder="1" applyAlignment="1">
      <alignment horizontal="center" vertical="center"/>
    </xf>
    <xf numFmtId="0" fontId="222" fillId="12" borderId="26" xfId="21" applyFont="1" applyFill="1" applyBorder="1" applyAlignment="1">
      <alignment horizontal="center" vertical="center"/>
    </xf>
    <xf numFmtId="0" fontId="252" fillId="20" borderId="343" xfId="0" applyFont="1" applyFill="1" applyBorder="1" applyAlignment="1">
      <alignment horizontal="center" vertical="center"/>
    </xf>
    <xf numFmtId="0" fontId="252" fillId="20" borderId="344" xfId="0" applyFont="1" applyFill="1" applyBorder="1" applyAlignment="1">
      <alignment horizontal="center" vertical="center"/>
    </xf>
    <xf numFmtId="0" fontId="254" fillId="49" borderId="333" xfId="21" applyFont="1" applyFill="1" applyBorder="1" applyAlignment="1">
      <alignment horizontal="center" vertical="center"/>
    </xf>
    <xf numFmtId="0" fontId="254" fillId="49" borderId="340" xfId="21" applyFont="1" applyFill="1" applyBorder="1" applyAlignment="1">
      <alignment horizontal="center" vertical="center"/>
    </xf>
    <xf numFmtId="0" fontId="168" fillId="0" borderId="342" xfId="0" applyFont="1" applyFill="1" applyBorder="1" applyAlignment="1">
      <alignment horizontal="center" vertical="center"/>
    </xf>
    <xf numFmtId="0" fontId="168" fillId="0" borderId="341" xfId="0" applyFont="1" applyFill="1" applyBorder="1" applyAlignment="1">
      <alignment horizontal="center" vertical="center"/>
    </xf>
    <xf numFmtId="0" fontId="168" fillId="0" borderId="334" xfId="0" applyFont="1" applyFill="1" applyBorder="1" applyAlignment="1">
      <alignment horizontal="center" vertical="center"/>
    </xf>
    <xf numFmtId="0" fontId="168" fillId="0" borderId="335" xfId="0" applyFont="1" applyFill="1" applyBorder="1" applyAlignment="1">
      <alignment horizontal="center" vertical="center"/>
    </xf>
    <xf numFmtId="0" fontId="253" fillId="37" borderId="343" xfId="0" applyFont="1" applyFill="1" applyBorder="1" applyAlignment="1">
      <alignment horizontal="center" vertical="center"/>
    </xf>
    <xf numFmtId="0" fontId="253" fillId="37" borderId="342" xfId="0" applyFont="1" applyFill="1" applyBorder="1" applyAlignment="1">
      <alignment horizontal="center" vertical="center"/>
    </xf>
    <xf numFmtId="0" fontId="253" fillId="37" borderId="344" xfId="0" applyFont="1" applyFill="1" applyBorder="1" applyAlignment="1">
      <alignment horizontal="center" vertical="center"/>
    </xf>
    <xf numFmtId="0" fontId="254" fillId="49" borderId="333" xfId="0" applyFont="1" applyFill="1" applyBorder="1" applyAlignment="1">
      <alignment horizontal="center" vertical="center"/>
    </xf>
    <xf numFmtId="0" fontId="254" fillId="49" borderId="334" xfId="0" applyFont="1" applyFill="1" applyBorder="1" applyAlignment="1">
      <alignment horizontal="center" vertical="center"/>
    </xf>
    <xf numFmtId="0" fontId="254" fillId="49" borderId="340" xfId="0" applyFont="1" applyFill="1" applyBorder="1" applyAlignment="1">
      <alignment horizontal="center" vertical="center"/>
    </xf>
    <xf numFmtId="0" fontId="180" fillId="0" borderId="308" xfId="0" applyFont="1" applyFill="1" applyBorder="1" applyAlignment="1">
      <alignment horizontal="center" vertical="center" wrapText="1"/>
    </xf>
    <xf numFmtId="0" fontId="180" fillId="0" borderId="309" xfId="0" applyFont="1" applyFill="1" applyBorder="1" applyAlignment="1">
      <alignment horizontal="center" vertical="center" wrapText="1"/>
    </xf>
    <xf numFmtId="0" fontId="164" fillId="0" borderId="48" xfId="21" applyFont="1" applyFill="1" applyBorder="1" applyAlignment="1">
      <alignment horizontal="right" vertical="center"/>
    </xf>
    <xf numFmtId="0" fontId="164" fillId="0" borderId="16" xfId="21" applyFont="1" applyFill="1" applyBorder="1" applyAlignment="1">
      <alignment horizontal="right" vertical="center"/>
    </xf>
    <xf numFmtId="0" fontId="164" fillId="0" borderId="27" xfId="21" applyFont="1" applyFill="1" applyBorder="1" applyAlignment="1">
      <alignment horizontal="right" vertical="center"/>
    </xf>
    <xf numFmtId="0" fontId="164" fillId="0" borderId="11" xfId="21" applyFont="1" applyFill="1" applyBorder="1" applyAlignment="1">
      <alignment horizontal="right" vertical="center"/>
    </xf>
    <xf numFmtId="0" fontId="137" fillId="0" borderId="322" xfId="21" applyFont="1" applyFill="1" applyBorder="1" applyAlignment="1">
      <alignment horizontal="center" vertical="center"/>
    </xf>
    <xf numFmtId="0" fontId="137" fillId="0" borderId="323" xfId="21" applyFont="1" applyFill="1" applyBorder="1" applyAlignment="1">
      <alignment horizontal="center" vertical="center"/>
    </xf>
    <xf numFmtId="0" fontId="137" fillId="0" borderId="310" xfId="21" applyFont="1" applyFill="1" applyBorder="1" applyAlignment="1">
      <alignment horizontal="right" vertical="center"/>
    </xf>
    <xf numFmtId="0" fontId="137" fillId="0" borderId="311" xfId="21" applyFont="1" applyFill="1" applyBorder="1" applyAlignment="1">
      <alignment horizontal="right" vertical="center"/>
    </xf>
    <xf numFmtId="0" fontId="137" fillId="0" borderId="313" xfId="21" applyFont="1" applyFill="1" applyBorder="1" applyAlignment="1">
      <alignment horizontal="right" vertical="center"/>
    </xf>
    <xf numFmtId="0" fontId="137" fillId="0" borderId="144" xfId="21" applyFont="1" applyFill="1" applyBorder="1" applyAlignment="1">
      <alignment horizontal="right" vertical="center"/>
    </xf>
    <xf numFmtId="0" fontId="229" fillId="19" borderId="311" xfId="21" applyFont="1" applyFill="1" applyBorder="1" applyAlignment="1" applyProtection="1">
      <alignment horizontal="center" vertical="center"/>
      <protection locked="0"/>
    </xf>
    <xf numFmtId="0" fontId="229" fillId="19" borderId="144" xfId="21" applyFont="1" applyFill="1" applyBorder="1" applyAlignment="1" applyProtection="1">
      <alignment horizontal="center" vertical="center"/>
      <protection locked="0"/>
    </xf>
    <xf numFmtId="0" fontId="137" fillId="0" borderId="312" xfId="21" applyFont="1" applyFill="1" applyBorder="1" applyAlignment="1">
      <alignment horizontal="left" vertical="center"/>
    </xf>
    <xf numFmtId="0" fontId="137" fillId="0" borderId="314" xfId="21" applyFont="1" applyFill="1" applyBorder="1" applyAlignment="1">
      <alignment horizontal="left" vertical="center"/>
    </xf>
    <xf numFmtId="0" fontId="246" fillId="0" borderId="0" xfId="21" applyFont="1" applyBorder="1" applyAlignment="1">
      <alignment horizontal="left" vertical="center"/>
    </xf>
    <xf numFmtId="0" fontId="246" fillId="0" borderId="11" xfId="21" applyFont="1" applyBorder="1" applyAlignment="1">
      <alignment horizontal="left" vertical="center"/>
    </xf>
    <xf numFmtId="0" fontId="268" fillId="53" borderId="315" xfId="21" applyFont="1" applyFill="1" applyBorder="1" applyAlignment="1">
      <alignment horizontal="center" vertical="center" wrapText="1"/>
    </xf>
    <xf numFmtId="0" fontId="268" fillId="53" borderId="0" xfId="21" applyFont="1" applyFill="1" applyAlignment="1">
      <alignment horizontal="center" vertical="center" wrapText="1"/>
    </xf>
    <xf numFmtId="0" fontId="283" fillId="0" borderId="0" xfId="21" applyFont="1" applyAlignment="1">
      <alignment horizontal="center" vertical="center" shrinkToFit="1"/>
    </xf>
    <xf numFmtId="0" fontId="250" fillId="45" borderId="218" xfId="21" applyFont="1" applyFill="1" applyBorder="1" applyAlignment="1">
      <alignment horizontal="center" vertical="center"/>
    </xf>
    <xf numFmtId="0" fontId="222" fillId="0" borderId="82" xfId="21" applyFont="1" applyFill="1" applyBorder="1" applyAlignment="1" applyProtection="1">
      <alignment horizontal="center" vertical="center"/>
    </xf>
    <xf numFmtId="0" fontId="222" fillId="0" borderId="81" xfId="21" applyFont="1" applyFill="1" applyBorder="1" applyAlignment="1" applyProtection="1">
      <alignment horizontal="center" vertical="center"/>
    </xf>
    <xf numFmtId="49" fontId="163" fillId="2" borderId="18" xfId="21" applyNumberFormat="1" applyFont="1" applyFill="1" applyBorder="1" applyAlignment="1" applyProtection="1">
      <alignment horizontal="left" vertical="top" shrinkToFit="1"/>
      <protection locked="0"/>
    </xf>
    <xf numFmtId="49" fontId="163" fillId="2" borderId="0" xfId="21" applyNumberFormat="1" applyFont="1" applyFill="1" applyBorder="1" applyAlignment="1" applyProtection="1">
      <alignment horizontal="left" vertical="top" shrinkToFit="1"/>
      <protection locked="0"/>
    </xf>
    <xf numFmtId="49" fontId="163" fillId="2" borderId="19" xfId="21" applyNumberFormat="1" applyFont="1" applyFill="1" applyBorder="1" applyAlignment="1" applyProtection="1">
      <alignment horizontal="left" vertical="top" shrinkToFit="1"/>
      <protection locked="0"/>
    </xf>
    <xf numFmtId="49" fontId="163" fillId="2" borderId="25" xfId="21" applyNumberFormat="1" applyFont="1" applyFill="1" applyBorder="1" applyAlignment="1" applyProtection="1">
      <alignment horizontal="left" vertical="top" shrinkToFit="1"/>
      <protection locked="0"/>
    </xf>
    <xf numFmtId="49" fontId="163" fillId="2" borderId="1" xfId="21" applyNumberFormat="1" applyFont="1" applyFill="1" applyBorder="1" applyAlignment="1" applyProtection="1">
      <alignment horizontal="left" vertical="top" shrinkToFit="1"/>
      <protection locked="0"/>
    </xf>
    <xf numFmtId="49" fontId="163" fillId="2" borderId="29" xfId="21" applyNumberFormat="1" applyFont="1" applyFill="1" applyBorder="1" applyAlignment="1" applyProtection="1">
      <alignment horizontal="left" vertical="top" shrinkToFit="1"/>
      <protection locked="0"/>
    </xf>
    <xf numFmtId="0" fontId="222" fillId="0" borderId="20" xfId="21" applyFont="1" applyFill="1" applyBorder="1" applyAlignment="1" applyProtection="1">
      <alignment horizontal="center" vertical="center" shrinkToFit="1"/>
    </xf>
    <xf numFmtId="0" fontId="222" fillId="0" borderId="83" xfId="21" applyFont="1" applyFill="1" applyBorder="1" applyAlignment="1" applyProtection="1">
      <alignment horizontal="center" vertical="center" shrinkToFit="1"/>
    </xf>
    <xf numFmtId="0" fontId="222" fillId="2" borderId="317" xfId="21" applyFont="1" applyFill="1" applyBorder="1" applyAlignment="1" applyProtection="1">
      <alignment horizontal="center" vertical="center"/>
      <protection locked="0"/>
    </xf>
    <xf numFmtId="0" fontId="222" fillId="2" borderId="321" xfId="21" applyFont="1" applyFill="1" applyBorder="1" applyAlignment="1" applyProtection="1">
      <alignment horizontal="center" vertical="center"/>
      <protection locked="0"/>
    </xf>
    <xf numFmtId="0" fontId="222" fillId="2" borderId="30" xfId="21" applyFont="1" applyFill="1" applyBorder="1" applyAlignment="1" applyProtection="1">
      <alignment horizontal="center" vertical="center"/>
      <protection locked="0"/>
    </xf>
    <xf numFmtId="0" fontId="222" fillId="2" borderId="29" xfId="21" applyFont="1" applyFill="1" applyBorder="1" applyAlignment="1" applyProtection="1">
      <alignment horizontal="center" vertical="center"/>
      <protection locked="0"/>
    </xf>
    <xf numFmtId="0" fontId="222" fillId="2" borderId="94" xfId="21" applyFont="1" applyFill="1" applyBorder="1" applyAlignment="1" applyProtection="1">
      <alignment horizontal="center" vertical="center"/>
      <protection locked="0"/>
    </xf>
    <xf numFmtId="0" fontId="222" fillId="2" borderId="79" xfId="21" applyFont="1" applyFill="1" applyBorder="1" applyAlignment="1" applyProtection="1">
      <alignment horizontal="center" vertical="center"/>
      <protection locked="0"/>
    </xf>
    <xf numFmtId="0" fontId="222" fillId="2" borderId="326" xfId="21" applyFont="1" applyFill="1" applyBorder="1" applyAlignment="1" applyProtection="1">
      <alignment horizontal="center" vertical="center"/>
      <protection locked="0"/>
    </xf>
    <xf numFmtId="0" fontId="222" fillId="2" borderId="90" xfId="21" applyFont="1" applyFill="1" applyBorder="1" applyAlignment="1" applyProtection="1">
      <alignment horizontal="center" vertical="center"/>
      <protection locked="0"/>
    </xf>
    <xf numFmtId="0" fontId="127" fillId="3" borderId="61" xfId="21" applyFont="1" applyFill="1" applyBorder="1" applyAlignment="1">
      <alignment horizontal="center" vertical="center"/>
    </xf>
    <xf numFmtId="0" fontId="127" fillId="3" borderId="10" xfId="21" applyFont="1" applyFill="1" applyBorder="1" applyAlignment="1">
      <alignment horizontal="center" vertical="center"/>
    </xf>
    <xf numFmtId="0" fontId="127" fillId="3" borderId="150" xfId="21" applyFont="1" applyFill="1" applyBorder="1" applyAlignment="1">
      <alignment horizontal="center" vertical="center"/>
    </xf>
    <xf numFmtId="0" fontId="222" fillId="2" borderId="5" xfId="21" applyFont="1" applyFill="1" applyBorder="1" applyAlignment="1" applyProtection="1">
      <alignment horizontal="center" vertical="center"/>
      <protection locked="0"/>
    </xf>
    <xf numFmtId="0" fontId="222" fillId="2" borderId="26" xfId="21" applyFont="1" applyFill="1" applyBorder="1" applyAlignment="1" applyProtection="1">
      <alignment horizontal="center" vertical="center"/>
      <protection locked="0"/>
    </xf>
    <xf numFmtId="0" fontId="222" fillId="2" borderId="61" xfId="21" applyNumberFormat="1" applyFont="1" applyFill="1" applyBorder="1" applyAlignment="1" applyProtection="1">
      <alignment horizontal="center" vertical="center"/>
      <protection locked="0"/>
    </xf>
    <xf numFmtId="0" fontId="222" fillId="2" borderId="150" xfId="21" applyNumberFormat="1" applyFont="1" applyFill="1" applyBorder="1" applyAlignment="1" applyProtection="1">
      <alignment horizontal="center" vertical="center"/>
      <protection locked="0"/>
    </xf>
    <xf numFmtId="0" fontId="222" fillId="2" borderId="319" xfId="21" applyFont="1" applyFill="1" applyBorder="1" applyAlignment="1" applyProtection="1">
      <alignment horizontal="center" vertical="center"/>
      <protection locked="0"/>
    </xf>
    <xf numFmtId="0" fontId="222" fillId="2" borderId="21" xfId="21" applyFont="1" applyFill="1" applyBorder="1" applyAlignment="1" applyProtection="1">
      <alignment horizontal="center" vertical="center"/>
      <protection locked="0"/>
    </xf>
    <xf numFmtId="0" fontId="222" fillId="2" borderId="86" xfId="21" applyFont="1" applyFill="1" applyBorder="1" applyAlignment="1" applyProtection="1">
      <alignment horizontal="center" vertical="center" shrinkToFit="1"/>
      <protection locked="0"/>
    </xf>
    <xf numFmtId="0" fontId="222" fillId="2" borderId="89" xfId="21" applyFont="1" applyFill="1" applyBorder="1" applyAlignment="1" applyProtection="1">
      <alignment horizontal="center" vertical="center" shrinkToFit="1"/>
      <protection locked="0"/>
    </xf>
    <xf numFmtId="0" fontId="222" fillId="2" borderId="20" xfId="21" applyFont="1" applyFill="1" applyBorder="1" applyAlignment="1" applyProtection="1">
      <alignment horizontal="center" vertical="center" shrinkToFit="1"/>
      <protection locked="0"/>
    </xf>
    <xf numFmtId="0" fontId="222" fillId="2" borderId="83" xfId="21" applyFont="1" applyFill="1" applyBorder="1" applyAlignment="1" applyProtection="1">
      <alignment horizontal="center" vertical="center" shrinkToFit="1"/>
      <protection locked="0"/>
    </xf>
    <xf numFmtId="0" fontId="222" fillId="2" borderId="82" xfId="21" applyFont="1" applyFill="1" applyBorder="1" applyAlignment="1" applyProtection="1">
      <alignment horizontal="center" vertical="center"/>
      <protection locked="0"/>
    </xf>
    <xf numFmtId="0" fontId="222" fillId="2" borderId="81" xfId="21" applyFont="1" applyFill="1" applyBorder="1" applyAlignment="1" applyProtection="1">
      <alignment horizontal="center" vertical="center"/>
      <protection locked="0"/>
    </xf>
    <xf numFmtId="49" fontId="163" fillId="2" borderId="86" xfId="21" applyNumberFormat="1" applyFont="1" applyFill="1" applyBorder="1" applyAlignment="1" applyProtection="1">
      <alignment horizontal="left" vertical="top" shrinkToFit="1"/>
      <protection locked="0"/>
    </xf>
    <xf numFmtId="49" fontId="163" fillId="2" borderId="4" xfId="21" applyNumberFormat="1" applyFont="1" applyFill="1" applyBorder="1" applyAlignment="1" applyProtection="1">
      <alignment horizontal="left" vertical="top" shrinkToFit="1"/>
      <protection locked="0"/>
    </xf>
    <xf numFmtId="49" fontId="163" fillId="2" borderId="30" xfId="21" applyNumberFormat="1" applyFont="1" applyFill="1" applyBorder="1" applyAlignment="1" applyProtection="1">
      <alignment horizontal="left" vertical="top" shrinkToFit="1"/>
      <protection locked="0"/>
    </xf>
    <xf numFmtId="49" fontId="163" fillId="2" borderId="20" xfId="21" applyNumberFormat="1" applyFont="1" applyFill="1" applyBorder="1" applyAlignment="1" applyProtection="1">
      <alignment horizontal="left" vertical="top" shrinkToFit="1"/>
      <protection locked="0"/>
    </xf>
    <xf numFmtId="49" fontId="163" fillId="2" borderId="11" xfId="21" applyNumberFormat="1" applyFont="1" applyFill="1" applyBorder="1" applyAlignment="1" applyProtection="1">
      <alignment horizontal="left" vertical="top" shrinkToFit="1"/>
      <protection locked="0"/>
    </xf>
    <xf numFmtId="49" fontId="163" fillId="2" borderId="21" xfId="21" applyNumberFormat="1" applyFont="1" applyFill="1" applyBorder="1" applyAlignment="1" applyProtection="1">
      <alignment horizontal="left" vertical="top" shrinkToFit="1"/>
      <protection locked="0"/>
    </xf>
    <xf numFmtId="0" fontId="222" fillId="2" borderId="25" xfId="21" applyFont="1" applyFill="1" applyBorder="1" applyAlignment="1" applyProtection="1">
      <alignment horizontal="center" vertical="center" shrinkToFit="1"/>
      <protection locked="0"/>
    </xf>
    <xf numFmtId="0" fontId="222" fillId="2" borderId="91" xfId="21" applyFont="1" applyFill="1" applyBorder="1" applyAlignment="1" applyProtection="1">
      <alignment horizontal="center" vertical="center" shrinkToFit="1"/>
      <protection locked="0"/>
    </xf>
    <xf numFmtId="0" fontId="222" fillId="2" borderId="18" xfId="21" applyFont="1" applyFill="1" applyBorder="1" applyAlignment="1" applyProtection="1">
      <alignment horizontal="center" vertical="center" shrinkToFit="1"/>
      <protection locked="0"/>
    </xf>
    <xf numFmtId="0" fontId="222" fillId="2" borderId="137" xfId="21" applyFont="1" applyFill="1" applyBorder="1" applyAlignment="1" applyProtection="1">
      <alignment horizontal="center" vertical="center" shrinkToFit="1"/>
      <protection locked="0"/>
    </xf>
    <xf numFmtId="0" fontId="222" fillId="2" borderId="9" xfId="21" applyFont="1" applyFill="1" applyBorder="1" applyAlignment="1" applyProtection="1">
      <alignment horizontal="center" vertical="center"/>
      <protection locked="0"/>
    </xf>
    <xf numFmtId="0" fontId="222" fillId="2" borderId="10" xfId="21" applyNumberFormat="1" applyFont="1" applyFill="1" applyBorder="1" applyAlignment="1" applyProtection="1">
      <alignment horizontal="center" vertical="center"/>
      <protection locked="0"/>
    </xf>
    <xf numFmtId="0" fontId="222" fillId="2" borderId="318" xfId="21" applyFont="1" applyFill="1" applyBorder="1" applyAlignment="1" applyProtection="1">
      <alignment horizontal="center" vertical="center"/>
      <protection locked="0"/>
    </xf>
    <xf numFmtId="0" fontId="222" fillId="2" borderId="19" xfId="21" applyFont="1" applyFill="1" applyBorder="1" applyAlignment="1" applyProtection="1">
      <alignment horizontal="center" vertical="center"/>
      <protection locked="0"/>
    </xf>
    <xf numFmtId="0" fontId="127" fillId="3" borderId="62" xfId="21" applyFont="1" applyFill="1" applyBorder="1" applyAlignment="1">
      <alignment horizontal="center" vertical="center"/>
    </xf>
    <xf numFmtId="0" fontId="222" fillId="2" borderId="88" xfId="21" applyFont="1" applyFill="1" applyBorder="1" applyAlignment="1" applyProtection="1">
      <alignment horizontal="center" vertical="center"/>
      <protection locked="0"/>
    </xf>
    <xf numFmtId="0" fontId="222" fillId="0" borderId="98" xfId="21" applyFont="1" applyFill="1" applyBorder="1" applyAlignment="1" applyProtection="1">
      <alignment horizontal="center" vertical="center"/>
    </xf>
    <xf numFmtId="0" fontId="222" fillId="0" borderId="97" xfId="21" applyFont="1" applyFill="1" applyBorder="1" applyAlignment="1" applyProtection="1">
      <alignment horizontal="center" vertical="center"/>
    </xf>
    <xf numFmtId="0" fontId="222" fillId="0" borderId="15" xfId="21" applyFont="1" applyFill="1" applyBorder="1" applyAlignment="1" applyProtection="1">
      <alignment horizontal="center" vertical="center" shrinkToFit="1"/>
    </xf>
    <xf numFmtId="0" fontId="222" fillId="0" borderId="99" xfId="21" applyFont="1" applyFill="1" applyBorder="1" applyAlignment="1" applyProtection="1">
      <alignment horizontal="center" vertical="center" shrinkToFit="1"/>
    </xf>
    <xf numFmtId="0" fontId="128" fillId="12" borderId="18" xfId="21" applyFont="1" applyFill="1" applyBorder="1" applyAlignment="1">
      <alignment horizontal="center" vertical="center" shrinkToFit="1"/>
    </xf>
    <xf numFmtId="0" fontId="128" fillId="12" borderId="137" xfId="21" applyFont="1" applyFill="1" applyBorder="1" applyAlignment="1">
      <alignment horizontal="center" vertical="center" shrinkToFit="1"/>
    </xf>
    <xf numFmtId="0" fontId="128" fillId="12" borderId="20" xfId="21" applyFont="1" applyFill="1" applyBorder="1" applyAlignment="1">
      <alignment horizontal="center" vertical="center" shrinkToFit="1"/>
    </xf>
    <xf numFmtId="0" fontId="128" fillId="12" borderId="83" xfId="21" applyFont="1" applyFill="1" applyBorder="1" applyAlignment="1">
      <alignment horizontal="center" vertical="center" shrinkToFit="1"/>
    </xf>
    <xf numFmtId="0" fontId="128" fillId="12" borderId="88" xfId="21" applyFont="1" applyFill="1" applyBorder="1" applyAlignment="1">
      <alignment horizontal="center" vertical="center"/>
    </xf>
    <xf numFmtId="0" fontId="128" fillId="12" borderId="82" xfId="21" applyFont="1" applyFill="1" applyBorder="1" applyAlignment="1">
      <alignment horizontal="center" vertical="center"/>
    </xf>
    <xf numFmtId="0" fontId="222" fillId="2" borderId="7" xfId="0" applyFont="1" applyFill="1" applyBorder="1" applyAlignment="1" applyProtection="1">
      <alignment horizontal="center" vertical="center" shrinkToFit="1"/>
      <protection locked="0"/>
    </xf>
    <xf numFmtId="0" fontId="222" fillId="2" borderId="9" xfId="0" applyFont="1" applyFill="1" applyBorder="1" applyAlignment="1" applyProtection="1">
      <alignment horizontal="center" vertical="center" shrinkToFit="1"/>
      <protection locked="0"/>
    </xf>
    <xf numFmtId="0" fontId="127" fillId="4" borderId="61" xfId="21" applyFont="1" applyFill="1" applyBorder="1" applyAlignment="1">
      <alignment horizontal="center" vertical="center"/>
    </xf>
    <xf numFmtId="0" fontId="127" fillId="4" borderId="10" xfId="21" applyFont="1" applyFill="1" applyBorder="1" applyAlignment="1">
      <alignment horizontal="center" vertical="center"/>
    </xf>
    <xf numFmtId="0" fontId="127" fillId="4" borderId="62" xfId="21" applyFont="1" applyFill="1" applyBorder="1" applyAlignment="1">
      <alignment horizontal="center" vertical="center"/>
    </xf>
    <xf numFmtId="0" fontId="222" fillId="2" borderId="43" xfId="21" applyFont="1" applyFill="1" applyBorder="1" applyAlignment="1" applyProtection="1">
      <alignment horizontal="center" vertical="center"/>
      <protection locked="0"/>
    </xf>
    <xf numFmtId="0" fontId="222" fillId="2" borderId="149" xfId="21" applyNumberFormat="1" applyFont="1" applyFill="1" applyBorder="1" applyAlignment="1" applyProtection="1">
      <alignment horizontal="center" vertical="center"/>
      <protection locked="0"/>
    </xf>
    <xf numFmtId="0" fontId="222" fillId="2" borderId="17" xfId="21" applyFont="1" applyFill="1" applyBorder="1" applyAlignment="1" applyProtection="1">
      <alignment horizontal="center" vertical="center"/>
      <protection locked="0"/>
    </xf>
    <xf numFmtId="0" fontId="222" fillId="2" borderId="98" xfId="21" applyFont="1" applyFill="1" applyBorder="1" applyAlignment="1" applyProtection="1">
      <alignment horizontal="center" vertical="center"/>
      <protection locked="0"/>
    </xf>
    <xf numFmtId="0" fontId="222" fillId="2" borderId="97" xfId="21" applyFont="1" applyFill="1" applyBorder="1" applyAlignment="1" applyProtection="1">
      <alignment horizontal="center" vertical="center"/>
      <protection locked="0"/>
    </xf>
    <xf numFmtId="0" fontId="222" fillId="33" borderId="7" xfId="0" applyFont="1" applyFill="1" applyBorder="1" applyAlignment="1">
      <alignment horizontal="center" vertical="center" shrinkToFit="1"/>
    </xf>
    <xf numFmtId="0" fontId="222" fillId="33" borderId="26" xfId="0" applyFont="1" applyFill="1" applyBorder="1" applyAlignment="1">
      <alignment horizontal="center" vertical="center" shrinkToFit="1"/>
    </xf>
    <xf numFmtId="0" fontId="222" fillId="12" borderId="318" xfId="21" applyFont="1" applyFill="1" applyBorder="1" applyAlignment="1">
      <alignment horizontal="center" vertical="center"/>
    </xf>
    <xf numFmtId="0" fontId="222" fillId="12" borderId="319" xfId="21" applyFont="1" applyFill="1" applyBorder="1" applyAlignment="1">
      <alignment horizontal="center" vertical="center"/>
    </xf>
    <xf numFmtId="0" fontId="222" fillId="12" borderId="19" xfId="21" applyFont="1" applyFill="1" applyBorder="1" applyAlignment="1">
      <alignment horizontal="center" vertical="center"/>
    </xf>
    <xf numFmtId="0" fontId="222" fillId="12" borderId="21" xfId="21" applyFont="1" applyFill="1" applyBorder="1" applyAlignment="1">
      <alignment horizontal="center" vertical="center"/>
    </xf>
    <xf numFmtId="0" fontId="221" fillId="12" borderId="18" xfId="21" applyFont="1" applyFill="1" applyBorder="1" applyAlignment="1">
      <alignment horizontal="center" vertical="center" shrinkToFit="1"/>
    </xf>
    <xf numFmtId="0" fontId="221" fillId="12" borderId="137" xfId="21" applyFont="1" applyFill="1" applyBorder="1" applyAlignment="1">
      <alignment horizontal="center" vertical="center" shrinkToFit="1"/>
    </xf>
    <xf numFmtId="0" fontId="221" fillId="12" borderId="20" xfId="21" applyFont="1" applyFill="1" applyBorder="1" applyAlignment="1">
      <alignment horizontal="center" vertical="center" shrinkToFit="1"/>
    </xf>
    <xf numFmtId="0" fontId="221" fillId="12" borderId="83" xfId="21" applyFont="1" applyFill="1" applyBorder="1" applyAlignment="1">
      <alignment horizontal="center" vertical="center" shrinkToFit="1"/>
    </xf>
    <xf numFmtId="0" fontId="222" fillId="12" borderId="88" xfId="21" applyFont="1" applyFill="1" applyBorder="1" applyAlignment="1">
      <alignment horizontal="center" vertical="center"/>
    </xf>
    <xf numFmtId="0" fontId="222" fillId="12" borderId="82" xfId="21" applyFont="1" applyFill="1" applyBorder="1" applyAlignment="1">
      <alignment horizontal="center" vertical="center"/>
    </xf>
    <xf numFmtId="0" fontId="222" fillId="33" borderId="149" xfId="21" applyFont="1" applyFill="1" applyBorder="1" applyAlignment="1">
      <alignment horizontal="center" vertical="center"/>
    </xf>
    <xf numFmtId="0" fontId="222" fillId="33" borderId="10" xfId="21" applyFont="1" applyFill="1" applyBorder="1" applyAlignment="1">
      <alignment horizontal="center" vertical="center"/>
    </xf>
    <xf numFmtId="0" fontId="222" fillId="12" borderId="320" xfId="21" applyFont="1" applyFill="1" applyBorder="1" applyAlignment="1">
      <alignment horizontal="center" vertical="center"/>
    </xf>
    <xf numFmtId="0" fontId="222" fillId="12" borderId="321" xfId="21" applyFont="1" applyFill="1" applyBorder="1" applyAlignment="1">
      <alignment horizontal="center" vertical="center"/>
    </xf>
    <xf numFmtId="0" fontId="222" fillId="12" borderId="17" xfId="21" applyFont="1" applyFill="1" applyBorder="1" applyAlignment="1">
      <alignment horizontal="center" vertical="center"/>
    </xf>
    <xf numFmtId="0" fontId="222" fillId="12" borderId="29" xfId="21" applyFont="1" applyFill="1" applyBorder="1" applyAlignment="1">
      <alignment horizontal="center" vertical="center"/>
    </xf>
    <xf numFmtId="0" fontId="222" fillId="12" borderId="15" xfId="21" applyFont="1" applyFill="1" applyBorder="1" applyAlignment="1">
      <alignment horizontal="center" vertical="center" shrinkToFit="1"/>
    </xf>
    <xf numFmtId="0" fontId="222" fillId="12" borderId="99" xfId="21" applyFont="1" applyFill="1" applyBorder="1" applyAlignment="1">
      <alignment horizontal="center" vertical="center" shrinkToFit="1"/>
    </xf>
    <xf numFmtId="0" fontId="222" fillId="12" borderId="25" xfId="21" applyFont="1" applyFill="1" applyBorder="1" applyAlignment="1">
      <alignment horizontal="center" vertical="center" shrinkToFit="1"/>
    </xf>
    <xf numFmtId="0" fontId="222" fillId="12" borderId="91" xfId="21" applyFont="1" applyFill="1" applyBorder="1" applyAlignment="1">
      <alignment horizontal="center" vertical="center" shrinkToFit="1"/>
    </xf>
    <xf numFmtId="0" fontId="222" fillId="12" borderId="87" xfId="21" applyFont="1" applyFill="1" applyBorder="1" applyAlignment="1">
      <alignment horizontal="center" vertical="center"/>
    </xf>
    <xf numFmtId="0" fontId="222" fillId="12" borderId="81" xfId="21" applyFont="1" applyFill="1" applyBorder="1" applyAlignment="1">
      <alignment horizontal="center" vertical="center"/>
    </xf>
    <xf numFmtId="0" fontId="221" fillId="12" borderId="15" xfId="21" applyFont="1" applyFill="1" applyBorder="1" applyAlignment="1">
      <alignment horizontal="center" vertical="center" shrinkToFit="1"/>
    </xf>
    <xf numFmtId="0" fontId="221" fillId="12" borderId="99" xfId="21" applyFont="1" applyFill="1" applyBorder="1" applyAlignment="1">
      <alignment horizontal="center" vertical="center" shrinkToFit="1"/>
    </xf>
    <xf numFmtId="0" fontId="221" fillId="12" borderId="25" xfId="21" applyFont="1" applyFill="1" applyBorder="1" applyAlignment="1">
      <alignment horizontal="center" vertical="center" shrinkToFit="1"/>
    </xf>
    <xf numFmtId="0" fontId="221" fillId="12" borderId="91" xfId="21" applyFont="1" applyFill="1" applyBorder="1" applyAlignment="1">
      <alignment horizontal="center" vertical="center" shrinkToFit="1"/>
    </xf>
    <xf numFmtId="0" fontId="133" fillId="0" borderId="104" xfId="21" applyFont="1" applyFill="1" applyBorder="1" applyAlignment="1">
      <alignment horizontal="center" vertical="center" shrinkToFit="1"/>
    </xf>
    <xf numFmtId="0" fontId="133" fillId="0" borderId="105" xfId="21" applyFont="1" applyFill="1" applyBorder="1" applyAlignment="1">
      <alignment horizontal="center" vertical="center" shrinkToFit="1"/>
    </xf>
    <xf numFmtId="0" fontId="129" fillId="0" borderId="48" xfId="21" applyFont="1" applyBorder="1" applyAlignment="1">
      <alignment horizontal="center" vertical="center" wrapText="1"/>
    </xf>
    <xf numFmtId="0" fontId="129" fillId="0" borderId="17" xfId="21" applyFont="1" applyBorder="1" applyAlignment="1">
      <alignment horizontal="center" vertical="center" wrapText="1"/>
    </xf>
    <xf numFmtId="0" fontId="129" fillId="0" borderId="6" xfId="21" applyFont="1" applyBorder="1" applyAlignment="1">
      <alignment horizontal="center" vertical="center" wrapText="1"/>
    </xf>
    <xf numFmtId="0" fontId="129" fillId="0" borderId="19" xfId="21" applyFont="1" applyBorder="1" applyAlignment="1">
      <alignment horizontal="center" vertical="center" wrapText="1"/>
    </xf>
    <xf numFmtId="0" fontId="133" fillId="0" borderId="80" xfId="21" applyFont="1" applyFill="1" applyBorder="1" applyAlignment="1">
      <alignment horizontal="center" vertical="center" shrinkToFit="1"/>
    </xf>
    <xf numFmtId="0" fontId="133" fillId="0" borderId="103" xfId="21" applyFont="1" applyFill="1" applyBorder="1" applyAlignment="1">
      <alignment horizontal="center" vertical="center" shrinkToFit="1"/>
    </xf>
    <xf numFmtId="0" fontId="133" fillId="0" borderId="102" xfId="21" applyFont="1" applyFill="1" applyBorder="1" applyAlignment="1">
      <alignment horizontal="center" vertical="center" shrinkToFit="1"/>
    </xf>
    <xf numFmtId="0" fontId="135" fillId="0" borderId="328" xfId="21" applyFont="1" applyBorder="1" applyAlignment="1">
      <alignment horizontal="center" vertical="center"/>
    </xf>
    <xf numFmtId="0" fontId="135" fillId="0" borderId="329" xfId="21" applyFont="1" applyBorder="1" applyAlignment="1">
      <alignment horizontal="center" vertical="center"/>
    </xf>
    <xf numFmtId="0" fontId="135" fillId="0" borderId="330" xfId="21" applyFont="1" applyBorder="1" applyAlignment="1">
      <alignment horizontal="center" vertical="center"/>
    </xf>
    <xf numFmtId="0" fontId="222" fillId="12" borderId="5" xfId="21" applyFont="1" applyFill="1" applyBorder="1" applyAlignment="1">
      <alignment horizontal="center" vertical="center"/>
    </xf>
    <xf numFmtId="0" fontId="222" fillId="33" borderId="61" xfId="21" applyFont="1" applyFill="1" applyBorder="1" applyAlignment="1">
      <alignment horizontal="center" vertical="center"/>
    </xf>
    <xf numFmtId="0" fontId="222" fillId="33" borderId="150" xfId="21" applyFont="1" applyFill="1" applyBorder="1" applyAlignment="1">
      <alignment horizontal="center" vertical="center"/>
    </xf>
    <xf numFmtId="0" fontId="222" fillId="2" borderId="15" xfId="21" applyFont="1" applyFill="1" applyBorder="1" applyAlignment="1" applyProtection="1">
      <alignment horizontal="center" vertical="center" shrinkToFit="1"/>
      <protection locked="0"/>
    </xf>
    <xf numFmtId="0" fontId="222" fillId="2" borderId="99" xfId="21" applyFont="1" applyFill="1" applyBorder="1" applyAlignment="1" applyProtection="1">
      <alignment horizontal="center" vertical="center" shrinkToFit="1"/>
      <protection locked="0"/>
    </xf>
    <xf numFmtId="0" fontId="222" fillId="33" borderId="43" xfId="0" applyFont="1" applyFill="1" applyBorder="1" applyAlignment="1">
      <alignment horizontal="center" vertical="center" shrinkToFit="1"/>
    </xf>
    <xf numFmtId="0" fontId="222" fillId="33" borderId="9" xfId="0" applyFont="1" applyFill="1" applyBorder="1" applyAlignment="1">
      <alignment horizontal="center" vertical="center" shrinkToFit="1"/>
    </xf>
    <xf numFmtId="186" fontId="14" fillId="34" borderId="18" xfId="0" applyNumberFormat="1" applyFont="1" applyFill="1" applyBorder="1" applyAlignment="1">
      <alignment horizontal="center" vertical="center" shrinkToFit="1"/>
    </xf>
    <xf numFmtId="186" fontId="14" fillId="34" borderId="0" xfId="0" applyNumberFormat="1" applyFont="1" applyFill="1" applyBorder="1" applyAlignment="1">
      <alignment horizontal="center" vertical="center" shrinkToFit="1"/>
    </xf>
    <xf numFmtId="186" fontId="14" fillId="34" borderId="19" xfId="0" applyNumberFormat="1" applyFont="1" applyFill="1" applyBorder="1" applyAlignment="1">
      <alignment horizontal="center" vertical="center" shrinkToFit="1"/>
    </xf>
    <xf numFmtId="186" fontId="14" fillId="34" borderId="25" xfId="21" applyNumberFormat="1" applyFont="1" applyFill="1" applyBorder="1" applyAlignment="1">
      <alignment horizontal="center" vertical="center" shrinkToFit="1"/>
    </xf>
    <xf numFmtId="186" fontId="14" fillId="34" borderId="1" xfId="21" applyNumberFormat="1" applyFont="1" applyFill="1" applyBorder="1" applyAlignment="1">
      <alignment horizontal="center" vertical="center" shrinkToFit="1"/>
    </xf>
    <xf numFmtId="186" fontId="14" fillId="34" borderId="29" xfId="21" applyNumberFormat="1" applyFont="1" applyFill="1" applyBorder="1" applyAlignment="1">
      <alignment horizontal="center" vertical="center" shrinkToFit="1"/>
    </xf>
    <xf numFmtId="0" fontId="222" fillId="12" borderId="98" xfId="21" applyFont="1" applyFill="1" applyBorder="1" applyAlignment="1">
      <alignment horizontal="center" vertical="center"/>
    </xf>
    <xf numFmtId="0" fontId="222" fillId="12" borderId="79" xfId="21" applyFont="1" applyFill="1" applyBorder="1" applyAlignment="1">
      <alignment horizontal="center" vertical="center"/>
    </xf>
    <xf numFmtId="0" fontId="128" fillId="12" borderId="98" xfId="21" applyFont="1" applyFill="1" applyBorder="1" applyAlignment="1">
      <alignment horizontal="center" vertical="top"/>
    </xf>
    <xf numFmtId="0" fontId="128" fillId="12" borderId="79" xfId="21" applyFont="1" applyFill="1" applyBorder="1" applyAlignment="1">
      <alignment horizontal="center" vertical="top"/>
    </xf>
    <xf numFmtId="0" fontId="128" fillId="12" borderId="97" xfId="21" applyFont="1" applyFill="1" applyBorder="1" applyAlignment="1">
      <alignment horizontal="center" vertical="top"/>
    </xf>
    <xf numFmtId="0" fontId="128" fillId="12" borderId="90" xfId="21" applyFont="1" applyFill="1" applyBorder="1" applyAlignment="1">
      <alignment horizontal="center" vertical="top"/>
    </xf>
    <xf numFmtId="0" fontId="135" fillId="0" borderId="328" xfId="21" applyFont="1" applyFill="1" applyBorder="1" applyAlignment="1">
      <alignment horizontal="center" vertical="center"/>
    </xf>
    <xf numFmtId="0" fontId="135" fillId="0" borderId="329" xfId="21" applyFont="1" applyFill="1" applyBorder="1" applyAlignment="1">
      <alignment horizontal="center" vertical="center"/>
    </xf>
    <xf numFmtId="0" fontId="135" fillId="0" borderId="330" xfId="21" applyFont="1" applyFill="1" applyBorder="1" applyAlignment="1">
      <alignment horizontal="center" vertical="center"/>
    </xf>
    <xf numFmtId="0" fontId="128" fillId="12" borderId="88" xfId="21" applyFont="1" applyFill="1" applyBorder="1" applyAlignment="1">
      <alignment horizontal="center" vertical="top"/>
    </xf>
    <xf numFmtId="0" fontId="128" fillId="12" borderId="82" xfId="21" applyFont="1" applyFill="1" applyBorder="1" applyAlignment="1">
      <alignment horizontal="center" vertical="top"/>
    </xf>
    <xf numFmtId="0" fontId="128" fillId="12" borderId="87" xfId="21" applyFont="1" applyFill="1" applyBorder="1" applyAlignment="1">
      <alignment horizontal="center" vertical="top"/>
    </xf>
    <xf numFmtId="0" fontId="128" fillId="12" borderId="81" xfId="21" applyFont="1" applyFill="1" applyBorder="1" applyAlignment="1">
      <alignment horizontal="center" vertical="top"/>
    </xf>
    <xf numFmtId="0" fontId="222" fillId="12" borderId="97" xfId="21" applyFont="1" applyFill="1" applyBorder="1" applyAlignment="1">
      <alignment horizontal="center" vertical="center"/>
    </xf>
    <xf numFmtId="0" fontId="222" fillId="12" borderId="90" xfId="21" applyFont="1" applyFill="1" applyBorder="1" applyAlignment="1">
      <alignment horizontal="center" vertical="center"/>
    </xf>
    <xf numFmtId="0" fontId="128" fillId="12" borderId="94" xfId="21" applyFont="1" applyFill="1" applyBorder="1" applyAlignment="1" applyProtection="1">
      <alignment horizontal="center" vertical="center"/>
    </xf>
    <xf numFmtId="0" fontId="128" fillId="12" borderId="82" xfId="21" applyFont="1" applyFill="1" applyBorder="1" applyAlignment="1" applyProtection="1">
      <alignment horizontal="center" vertical="center"/>
    </xf>
    <xf numFmtId="0" fontId="128" fillId="12" borderId="326" xfId="21" applyFont="1" applyFill="1" applyBorder="1" applyAlignment="1" applyProtection="1">
      <alignment horizontal="center" vertical="center"/>
    </xf>
    <xf numFmtId="0" fontId="128" fillId="12" borderId="81" xfId="21" applyFont="1" applyFill="1" applyBorder="1" applyAlignment="1" applyProtection="1">
      <alignment horizontal="center" vertical="center"/>
    </xf>
    <xf numFmtId="0" fontId="128" fillId="12" borderId="86" xfId="21" applyFont="1" applyFill="1" applyBorder="1" applyAlignment="1" applyProtection="1">
      <alignment horizontal="center" vertical="center" shrinkToFit="1"/>
    </xf>
    <xf numFmtId="0" fontId="128" fillId="12" borderId="89" xfId="21" applyFont="1" applyFill="1" applyBorder="1" applyAlignment="1" applyProtection="1">
      <alignment horizontal="center" vertical="center" shrinkToFit="1"/>
    </xf>
    <xf numFmtId="0" fontId="128" fillId="12" borderId="20" xfId="21" applyFont="1" applyFill="1" applyBorder="1" applyAlignment="1" applyProtection="1">
      <alignment horizontal="center" vertical="center" shrinkToFit="1"/>
    </xf>
    <xf numFmtId="0" fontId="128" fillId="12" borderId="83" xfId="21" applyFont="1" applyFill="1" applyBorder="1" applyAlignment="1" applyProtection="1">
      <alignment horizontal="center" vertical="center" shrinkToFit="1"/>
    </xf>
    <xf numFmtId="0" fontId="128" fillId="12" borderId="87" xfId="21" applyFont="1" applyFill="1" applyBorder="1" applyAlignment="1">
      <alignment horizontal="center" vertical="center"/>
    </xf>
    <xf numFmtId="0" fontId="128" fillId="12" borderId="81" xfId="21" applyFont="1" applyFill="1" applyBorder="1" applyAlignment="1">
      <alignment horizontal="center" vertical="center"/>
    </xf>
    <xf numFmtId="0" fontId="128" fillId="12" borderId="94" xfId="21" applyFont="1" applyFill="1" applyBorder="1" applyAlignment="1" applyProtection="1">
      <alignment horizontal="center" vertical="top"/>
    </xf>
    <xf numFmtId="0" fontId="128" fillId="12" borderId="82" xfId="21" applyFont="1" applyFill="1" applyBorder="1" applyAlignment="1" applyProtection="1">
      <alignment horizontal="center" vertical="top"/>
    </xf>
    <xf numFmtId="0" fontId="128" fillId="12" borderId="326" xfId="21" applyFont="1" applyFill="1" applyBorder="1" applyAlignment="1" applyProtection="1">
      <alignment horizontal="center" vertical="top"/>
    </xf>
    <xf numFmtId="0" fontId="128" fillId="12" borderId="81" xfId="21" applyFont="1" applyFill="1" applyBorder="1" applyAlignment="1" applyProtection="1">
      <alignment horizontal="center" vertical="top"/>
    </xf>
    <xf numFmtId="0" fontId="133" fillId="0" borderId="347" xfId="21" applyFont="1" applyFill="1" applyBorder="1" applyAlignment="1" applyProtection="1">
      <alignment horizontal="center" vertical="center" shrinkToFit="1"/>
    </xf>
    <xf numFmtId="0" fontId="128" fillId="12" borderId="97" xfId="21" applyFont="1" applyFill="1" applyBorder="1" applyAlignment="1" applyProtection="1">
      <alignment horizontal="center" vertical="center"/>
    </xf>
    <xf numFmtId="0" fontId="128" fillId="12" borderId="90" xfId="21" applyFont="1" applyFill="1" applyBorder="1" applyAlignment="1" applyProtection="1">
      <alignment horizontal="center" vertical="center"/>
    </xf>
    <xf numFmtId="0" fontId="222" fillId="2" borderId="5" xfId="0" applyFont="1" applyFill="1" applyBorder="1" applyAlignment="1" applyProtection="1">
      <alignment horizontal="center" vertical="center" shrinkToFit="1"/>
      <protection locked="0"/>
    </xf>
    <xf numFmtId="0" fontId="222" fillId="2" borderId="26" xfId="0" applyFont="1" applyFill="1" applyBorder="1" applyAlignment="1" applyProtection="1">
      <alignment horizontal="center" vertical="center" shrinkToFit="1"/>
      <protection locked="0"/>
    </xf>
    <xf numFmtId="49" fontId="163" fillId="12" borderId="20" xfId="21" applyNumberFormat="1" applyFont="1" applyFill="1" applyBorder="1" applyAlignment="1">
      <alignment horizontal="left" vertical="center"/>
    </xf>
    <xf numFmtId="49" fontId="163" fillId="12" borderId="11" xfId="21" applyNumberFormat="1" applyFont="1" applyFill="1" applyBorder="1" applyAlignment="1">
      <alignment horizontal="left" vertical="center"/>
    </xf>
    <xf numFmtId="49" fontId="163" fillId="12" borderId="21" xfId="21" applyNumberFormat="1" applyFont="1" applyFill="1" applyBorder="1" applyAlignment="1">
      <alignment horizontal="left" vertical="center"/>
    </xf>
    <xf numFmtId="0" fontId="163" fillId="12" borderId="20" xfId="21" applyFont="1" applyFill="1" applyBorder="1" applyAlignment="1">
      <alignment horizontal="left" vertical="center"/>
    </xf>
    <xf numFmtId="0" fontId="163" fillId="12" borderId="11" xfId="21" applyFont="1" applyFill="1" applyBorder="1" applyAlignment="1">
      <alignment horizontal="left" vertical="center"/>
    </xf>
    <xf numFmtId="0" fontId="163" fillId="12" borderId="21" xfId="21" applyFont="1" applyFill="1" applyBorder="1" applyAlignment="1">
      <alignment horizontal="left" vertical="center"/>
    </xf>
    <xf numFmtId="49" fontId="163" fillId="2" borderId="15" xfId="21" applyNumberFormat="1" applyFont="1" applyFill="1" applyBorder="1" applyAlignment="1" applyProtection="1">
      <alignment horizontal="left" vertical="top" shrinkToFit="1"/>
      <protection locked="0"/>
    </xf>
    <xf numFmtId="49" fontId="163" fillId="2" borderId="16" xfId="21" applyNumberFormat="1" applyFont="1" applyFill="1" applyBorder="1" applyAlignment="1" applyProtection="1">
      <alignment horizontal="left" vertical="top" shrinkToFit="1"/>
      <protection locked="0"/>
    </xf>
    <xf numFmtId="49" fontId="163" fillId="2" borderId="17" xfId="21" applyNumberFormat="1" applyFont="1" applyFill="1" applyBorder="1" applyAlignment="1" applyProtection="1">
      <alignment horizontal="left" vertical="top" shrinkToFit="1"/>
      <protection locked="0"/>
    </xf>
    <xf numFmtId="0" fontId="163" fillId="12" borderId="15" xfId="21" applyFont="1" applyFill="1" applyBorder="1" applyAlignment="1">
      <alignment horizontal="left" vertical="center"/>
    </xf>
    <xf numFmtId="0" fontId="163" fillId="12" borderId="16" xfId="21" applyFont="1" applyFill="1" applyBorder="1" applyAlignment="1">
      <alignment horizontal="left" vertical="center"/>
    </xf>
    <xf numFmtId="0" fontId="163" fillId="12" borderId="17" xfId="21" applyFont="1" applyFill="1" applyBorder="1" applyAlignment="1">
      <alignment horizontal="left" vertical="center"/>
    </xf>
    <xf numFmtId="0" fontId="163" fillId="12" borderId="25" xfId="21" applyFont="1" applyFill="1" applyBorder="1" applyAlignment="1">
      <alignment horizontal="left" vertical="center"/>
    </xf>
    <xf numFmtId="0" fontId="163" fillId="12" borderId="1" xfId="21" applyFont="1" applyFill="1" applyBorder="1" applyAlignment="1">
      <alignment horizontal="left" vertical="center"/>
    </xf>
    <xf numFmtId="0" fontId="163" fillId="12" borderId="29" xfId="21" applyFont="1" applyFill="1" applyBorder="1" applyAlignment="1">
      <alignment horizontal="left" vertical="center"/>
    </xf>
    <xf numFmtId="49" fontId="163" fillId="12" borderId="15" xfId="21" applyNumberFormat="1" applyFont="1" applyFill="1" applyBorder="1" applyAlignment="1">
      <alignment horizontal="left" vertical="center"/>
    </xf>
    <xf numFmtId="49" fontId="163" fillId="12" borderId="16" xfId="21" applyNumberFormat="1" applyFont="1" applyFill="1" applyBorder="1" applyAlignment="1">
      <alignment horizontal="left" vertical="center"/>
    </xf>
    <xf numFmtId="49" fontId="163" fillId="12" borderId="17" xfId="21" applyNumberFormat="1" applyFont="1" applyFill="1" applyBorder="1" applyAlignment="1">
      <alignment horizontal="left" vertical="center"/>
    </xf>
    <xf numFmtId="49" fontId="163" fillId="12" borderId="25" xfId="21" applyNumberFormat="1" applyFont="1" applyFill="1" applyBorder="1" applyAlignment="1">
      <alignment horizontal="left" vertical="center"/>
    </xf>
    <xf numFmtId="49" fontId="163" fillId="12" borderId="1" xfId="21" applyNumberFormat="1" applyFont="1" applyFill="1" applyBorder="1" applyAlignment="1">
      <alignment horizontal="left" vertical="center"/>
    </xf>
    <xf numFmtId="49" fontId="163" fillId="12" borderId="29" xfId="21" applyNumberFormat="1" applyFont="1" applyFill="1" applyBorder="1" applyAlignment="1">
      <alignment horizontal="left" vertical="center"/>
    </xf>
    <xf numFmtId="0" fontId="128" fillId="12" borderId="97" xfId="21" applyFont="1" applyFill="1" applyBorder="1" applyAlignment="1" applyProtection="1">
      <alignment horizontal="center" vertical="top"/>
    </xf>
    <xf numFmtId="0" fontId="128" fillId="12" borderId="90" xfId="21" applyFont="1" applyFill="1" applyBorder="1" applyAlignment="1" applyProtection="1">
      <alignment horizontal="center" vertical="top"/>
    </xf>
    <xf numFmtId="0" fontId="128" fillId="12" borderId="98" xfId="21" applyFont="1" applyFill="1" applyBorder="1" applyAlignment="1" applyProtection="1">
      <alignment horizontal="center" vertical="top"/>
    </xf>
    <xf numFmtId="0" fontId="128" fillId="12" borderId="79" xfId="21" applyFont="1" applyFill="1" applyBorder="1" applyAlignment="1" applyProtection="1">
      <alignment horizontal="center" vertical="top"/>
    </xf>
    <xf numFmtId="0" fontId="250" fillId="48" borderId="31" xfId="21" applyFont="1" applyFill="1" applyBorder="1" applyAlignment="1">
      <alignment horizontal="center" vertical="center"/>
    </xf>
    <xf numFmtId="0" fontId="250" fillId="48" borderId="327" xfId="21" applyFont="1" applyFill="1" applyBorder="1" applyAlignment="1">
      <alignment horizontal="center" vertical="center"/>
    </xf>
    <xf numFmtId="0" fontId="269" fillId="53" borderId="315" xfId="21" applyFont="1" applyFill="1" applyBorder="1" applyAlignment="1">
      <alignment horizontal="center" vertical="center" wrapText="1"/>
    </xf>
    <xf numFmtId="0" fontId="269" fillId="53" borderId="0" xfId="21" applyFont="1" applyFill="1" applyBorder="1" applyAlignment="1">
      <alignment horizontal="center" vertical="center" wrapText="1"/>
    </xf>
    <xf numFmtId="0" fontId="233" fillId="26" borderId="0" xfId="0" applyFont="1" applyFill="1" applyBorder="1" applyAlignment="1">
      <alignment horizontal="center" vertical="center"/>
    </xf>
    <xf numFmtId="0" fontId="228" fillId="2" borderId="16" xfId="21" applyFont="1" applyFill="1" applyBorder="1" applyAlignment="1" applyProtection="1">
      <alignment horizontal="center" vertical="center"/>
      <protection locked="0"/>
    </xf>
    <xf numFmtId="0" fontId="228" fillId="2" borderId="11" xfId="21" applyFont="1" applyFill="1" applyBorder="1" applyAlignment="1" applyProtection="1">
      <alignment horizontal="center" vertical="center"/>
      <protection locked="0"/>
    </xf>
    <xf numFmtId="0" fontId="249" fillId="0" borderId="0" xfId="21" applyFont="1" applyFill="1" applyBorder="1" applyAlignment="1">
      <alignment horizontal="left" vertical="top" wrapText="1"/>
    </xf>
    <xf numFmtId="176" fontId="289" fillId="4" borderId="37" xfId="0" applyNumberFormat="1" applyFont="1" applyFill="1" applyBorder="1" applyAlignment="1">
      <alignment horizontal="center"/>
    </xf>
    <xf numFmtId="176" fontId="289" fillId="4" borderId="359" xfId="0" applyNumberFormat="1" applyFont="1" applyFill="1" applyBorder="1" applyAlignment="1">
      <alignment horizontal="center"/>
    </xf>
    <xf numFmtId="176" fontId="289" fillId="7" borderId="34" xfId="0" applyNumberFormat="1" applyFont="1" applyFill="1" applyBorder="1" applyAlignment="1">
      <alignment horizontal="right" vertical="center"/>
    </xf>
    <xf numFmtId="176" fontId="289" fillId="7" borderId="36" xfId="0" applyNumberFormat="1" applyFont="1" applyFill="1" applyBorder="1" applyAlignment="1">
      <alignment horizontal="right" vertical="center"/>
    </xf>
    <xf numFmtId="176" fontId="289" fillId="4" borderId="34" xfId="0" applyNumberFormat="1" applyFont="1" applyFill="1" applyBorder="1" applyAlignment="1">
      <alignment horizontal="center"/>
    </xf>
    <xf numFmtId="0" fontId="137" fillId="50" borderId="0" xfId="21" applyFont="1" applyFill="1" applyAlignment="1">
      <alignment horizontal="left" vertical="center" wrapText="1"/>
    </xf>
    <xf numFmtId="0" fontId="137" fillId="50" borderId="11" xfId="21" applyFont="1" applyFill="1" applyBorder="1" applyAlignment="1">
      <alignment horizontal="left" vertical="center" wrapText="1"/>
    </xf>
    <xf numFmtId="0" fontId="136" fillId="0" borderId="18" xfId="21" applyFont="1" applyBorder="1" applyAlignment="1">
      <alignment horizontal="left" vertical="center" wrapText="1" shrinkToFit="1"/>
    </xf>
    <xf numFmtId="0" fontId="136" fillId="0" borderId="0" xfId="21" applyFont="1" applyBorder="1" applyAlignment="1">
      <alignment horizontal="left" vertical="center" wrapText="1" shrinkToFit="1"/>
    </xf>
    <xf numFmtId="0" fontId="136" fillId="0" borderId="19" xfId="21" applyFont="1" applyBorder="1" applyAlignment="1">
      <alignment horizontal="left" vertical="center" wrapText="1" shrinkToFit="1"/>
    </xf>
    <xf numFmtId="0" fontId="136" fillId="0" borderId="20" xfId="21" applyFont="1" applyBorder="1" applyAlignment="1">
      <alignment horizontal="left" vertical="center" wrapText="1" shrinkToFit="1"/>
    </xf>
    <xf numFmtId="0" fontId="136" fillId="0" borderId="11" xfId="21" applyFont="1" applyBorder="1" applyAlignment="1">
      <alignment horizontal="left" vertical="center" wrapText="1" shrinkToFit="1"/>
    </xf>
    <xf numFmtId="0" fontId="136" fillId="0" borderId="21" xfId="21" applyFont="1" applyBorder="1" applyAlignment="1">
      <alignment horizontal="left" vertical="center" wrapText="1" shrinkToFit="1"/>
    </xf>
    <xf numFmtId="0" fontId="129" fillId="0" borderId="43" xfId="21" applyFont="1" applyBorder="1" applyAlignment="1">
      <alignment horizontal="center" vertical="center"/>
    </xf>
    <xf numFmtId="0" fontId="129" fillId="0" borderId="7" xfId="21" applyFont="1" applyBorder="1" applyAlignment="1">
      <alignment horizontal="center" vertical="center"/>
    </xf>
    <xf numFmtId="0" fontId="129" fillId="0" borderId="26" xfId="21" applyFont="1" applyBorder="1" applyAlignment="1">
      <alignment horizontal="center" vertical="center"/>
    </xf>
    <xf numFmtId="0" fontId="130" fillId="0" borderId="149" xfId="21" applyFont="1" applyBorder="1" applyAlignment="1">
      <alignment horizontal="center" vertical="center" wrapText="1"/>
    </xf>
    <xf numFmtId="0" fontId="130" fillId="0" borderId="62" xfId="21" applyFont="1" applyBorder="1" applyAlignment="1">
      <alignment horizontal="center" vertical="center" wrapText="1"/>
    </xf>
    <xf numFmtId="0" fontId="130" fillId="0" borderId="150" xfId="21" applyFont="1" applyBorder="1" applyAlignment="1">
      <alignment horizontal="center" vertical="center" wrapText="1"/>
    </xf>
    <xf numFmtId="0" fontId="130" fillId="37" borderId="16" xfId="21" applyFont="1" applyFill="1" applyBorder="1" applyAlignment="1">
      <alignment horizontal="center" vertical="center" wrapText="1"/>
    </xf>
    <xf numFmtId="0" fontId="130" fillId="37" borderId="0" xfId="21" applyFont="1" applyFill="1" applyBorder="1" applyAlignment="1">
      <alignment horizontal="center" vertical="center" wrapText="1"/>
    </xf>
    <xf numFmtId="0" fontId="130" fillId="37" borderId="11" xfId="21" applyFont="1" applyFill="1" applyBorder="1" applyAlignment="1">
      <alignment horizontal="center" vertical="center" wrapText="1"/>
    </xf>
    <xf numFmtId="0" fontId="129" fillId="0" borderId="317" xfId="21" applyFont="1" applyBorder="1" applyAlignment="1">
      <alignment horizontal="center" vertical="center" wrapText="1"/>
    </xf>
    <xf numFmtId="0" fontId="129" fillId="0" borderId="318" xfId="21" applyFont="1" applyBorder="1" applyAlignment="1">
      <alignment horizontal="center" vertical="center" wrapText="1"/>
    </xf>
    <xf numFmtId="0" fontId="129" fillId="0" borderId="319" xfId="21" applyFont="1" applyBorder="1" applyAlignment="1">
      <alignment horizontal="center" vertical="center" wrapText="1"/>
    </xf>
    <xf numFmtId="0" fontId="129" fillId="0" borderId="30" xfId="21" applyFont="1" applyBorder="1" applyAlignment="1">
      <alignment horizontal="center" vertical="center" wrapText="1"/>
    </xf>
    <xf numFmtId="0" fontId="129" fillId="0" borderId="21" xfId="21" applyFont="1" applyBorder="1" applyAlignment="1">
      <alignment horizontal="center" vertical="center" wrapText="1"/>
    </xf>
    <xf numFmtId="0" fontId="133" fillId="0" borderId="86" xfId="21" applyFont="1" applyBorder="1" applyAlignment="1">
      <alignment horizontal="center" vertical="center" wrapText="1"/>
    </xf>
    <xf numFmtId="0" fontId="133" fillId="0" borderId="89" xfId="21" applyFont="1" applyBorder="1" applyAlignment="1">
      <alignment horizontal="center" vertical="center" wrapText="1"/>
    </xf>
    <xf numFmtId="0" fontId="133" fillId="0" borderId="18" xfId="21" applyFont="1" applyBorder="1" applyAlignment="1">
      <alignment horizontal="center" vertical="center" wrapText="1"/>
    </xf>
    <xf numFmtId="0" fontId="133" fillId="0" borderId="137" xfId="21" applyFont="1" applyBorder="1" applyAlignment="1">
      <alignment horizontal="center" vertical="center" wrapText="1"/>
    </xf>
    <xf numFmtId="0" fontId="133" fillId="0" borderId="20" xfId="21" applyFont="1" applyBorder="1" applyAlignment="1">
      <alignment horizontal="center" vertical="center" wrapText="1"/>
    </xf>
    <xf numFmtId="0" fontId="133" fillId="0" borderId="83" xfId="21" applyFont="1" applyBorder="1" applyAlignment="1">
      <alignment horizontal="center" vertical="center" wrapText="1"/>
    </xf>
    <xf numFmtId="0" fontId="133" fillId="0" borderId="86" xfId="21" applyFont="1" applyFill="1" applyBorder="1" applyAlignment="1" applyProtection="1">
      <alignment horizontal="center" vertical="center" wrapText="1"/>
    </xf>
    <xf numFmtId="0" fontId="133" fillId="0" borderId="89" xfId="21" applyFont="1" applyFill="1" applyBorder="1" applyAlignment="1" applyProtection="1">
      <alignment horizontal="center" vertical="center" wrapText="1"/>
    </xf>
    <xf numFmtId="0" fontId="133" fillId="0" borderId="18" xfId="21" applyFont="1" applyFill="1" applyBorder="1" applyAlignment="1" applyProtection="1">
      <alignment horizontal="center" vertical="center" wrapText="1"/>
    </xf>
    <xf numFmtId="0" fontId="133" fillId="0" borderId="137" xfId="21" applyFont="1" applyFill="1" applyBorder="1" applyAlignment="1" applyProtection="1">
      <alignment horizontal="center" vertical="center" wrapText="1"/>
    </xf>
    <xf numFmtId="0" fontId="133" fillId="0" borderId="20" xfId="21" applyFont="1" applyFill="1" applyBorder="1" applyAlignment="1" applyProtection="1">
      <alignment horizontal="center" vertical="center" wrapText="1"/>
    </xf>
    <xf numFmtId="0" fontId="133" fillId="0" borderId="83" xfId="21" applyFont="1" applyFill="1" applyBorder="1" applyAlignment="1" applyProtection="1">
      <alignment horizontal="center" vertical="center" wrapText="1"/>
    </xf>
    <xf numFmtId="0" fontId="85" fillId="0" borderId="0" xfId="21" applyFont="1" applyBorder="1" applyAlignment="1">
      <alignment horizontal="left" vertical="center" shrinkToFit="1"/>
    </xf>
    <xf numFmtId="0" fontId="85" fillId="0" borderId="11" xfId="21" applyFont="1" applyBorder="1" applyAlignment="1">
      <alignment horizontal="left" vertical="center" shrinkToFit="1"/>
    </xf>
    <xf numFmtId="0" fontId="267" fillId="53" borderId="0" xfId="21" applyFont="1" applyFill="1" applyBorder="1" applyAlignment="1">
      <alignment horizontal="center" vertical="top" wrapText="1"/>
    </xf>
    <xf numFmtId="49" fontId="163" fillId="12" borderId="18" xfId="21" applyNumberFormat="1" applyFont="1" applyFill="1" applyBorder="1" applyAlignment="1">
      <alignment horizontal="left" vertical="center"/>
    </xf>
    <xf numFmtId="49" fontId="163" fillId="12" borderId="0" xfId="21" applyNumberFormat="1" applyFont="1" applyFill="1" applyBorder="1" applyAlignment="1">
      <alignment horizontal="left" vertical="center"/>
    </xf>
    <xf numFmtId="49" fontId="163" fillId="12" borderId="19" xfId="21" applyNumberFormat="1" applyFont="1" applyFill="1" applyBorder="1" applyAlignment="1">
      <alignment horizontal="left" vertical="center"/>
    </xf>
    <xf numFmtId="0" fontId="163" fillId="12" borderId="18" xfId="21" applyFont="1" applyFill="1" applyBorder="1" applyAlignment="1">
      <alignment horizontal="left" vertical="center"/>
    </xf>
    <xf numFmtId="0" fontId="163" fillId="12" borderId="0" xfId="21" applyFont="1" applyFill="1" applyBorder="1" applyAlignment="1">
      <alignment horizontal="left" vertical="center"/>
    </xf>
    <xf numFmtId="0" fontId="163" fillId="12" borderId="19" xfId="21" applyFont="1" applyFill="1" applyBorder="1" applyAlignment="1">
      <alignment horizontal="left" vertical="center"/>
    </xf>
    <xf numFmtId="0" fontId="55" fillId="18" borderId="18" xfId="21" applyFont="1" applyFill="1" applyBorder="1" applyAlignment="1">
      <alignment horizontal="center" vertical="center"/>
    </xf>
    <xf numFmtId="0" fontId="55" fillId="18" borderId="0" xfId="21" applyFont="1" applyFill="1" applyBorder="1" applyAlignment="1">
      <alignment horizontal="center" vertical="center"/>
    </xf>
    <xf numFmtId="0" fontId="55" fillId="18" borderId="19" xfId="21" applyFont="1" applyFill="1" applyBorder="1" applyAlignment="1">
      <alignment horizontal="center" vertical="center"/>
    </xf>
    <xf numFmtId="41" fontId="289" fillId="0" borderId="177" xfId="0" applyNumberFormat="1" applyFont="1" applyFill="1" applyBorder="1" applyAlignment="1">
      <alignment vertical="center"/>
    </xf>
    <xf numFmtId="41" fontId="289" fillId="0" borderId="105" xfId="0" applyNumberFormat="1" applyFont="1" applyFill="1" applyBorder="1" applyAlignment="1">
      <alignment vertical="center"/>
    </xf>
    <xf numFmtId="41" fontId="289" fillId="0" borderId="347" xfId="0" applyNumberFormat="1" applyFont="1" applyFill="1" applyBorder="1" applyAlignment="1">
      <alignment vertical="center"/>
    </xf>
    <xf numFmtId="41" fontId="289" fillId="0" borderId="178" xfId="0" applyNumberFormat="1" applyFont="1" applyFill="1" applyBorder="1" applyAlignment="1">
      <alignment vertical="center"/>
    </xf>
    <xf numFmtId="41" fontId="289" fillId="0" borderId="194" xfId="0" applyNumberFormat="1" applyFont="1" applyFill="1" applyBorder="1" applyAlignment="1">
      <alignment vertical="center"/>
    </xf>
    <xf numFmtId="176" fontId="289" fillId="0" borderId="166" xfId="0" applyNumberFormat="1" applyFont="1" applyFill="1" applyBorder="1" applyAlignment="1">
      <alignment horizontal="center"/>
    </xf>
    <xf numFmtId="41" fontId="289" fillId="0" borderId="198" xfId="0" applyNumberFormat="1" applyFont="1" applyFill="1" applyBorder="1" applyAlignment="1">
      <alignment vertical="center"/>
    </xf>
    <xf numFmtId="41" fontId="289" fillId="0" borderId="180" xfId="0" applyNumberFormat="1" applyFont="1" applyFill="1" applyBorder="1" applyAlignment="1">
      <alignment vertical="center"/>
    </xf>
    <xf numFmtId="41" fontId="289" fillId="0" borderId="165" xfId="0" applyNumberFormat="1" applyFont="1" applyFill="1" applyBorder="1" applyAlignment="1">
      <alignment vertical="center"/>
    </xf>
    <xf numFmtId="41" fontId="289" fillId="0" borderId="158" xfId="0" applyNumberFormat="1" applyFont="1" applyFill="1" applyBorder="1" applyAlignment="1">
      <alignment vertical="center"/>
    </xf>
    <xf numFmtId="41" fontId="289" fillId="0" borderId="157" xfId="0" applyNumberFormat="1" applyFont="1" applyFill="1" applyBorder="1" applyAlignment="1">
      <alignment vertical="center"/>
    </xf>
    <xf numFmtId="41" fontId="289" fillId="0" borderId="116" xfId="0" applyNumberFormat="1" applyFont="1" applyFill="1" applyBorder="1" applyAlignment="1">
      <alignment vertical="center"/>
    </xf>
    <xf numFmtId="41" fontId="289" fillId="0" borderId="118" xfId="0" applyNumberFormat="1" applyFont="1" applyFill="1" applyBorder="1" applyAlignment="1">
      <alignment vertical="center"/>
    </xf>
    <xf numFmtId="41" fontId="289" fillId="0" borderId="117" xfId="0" applyNumberFormat="1" applyFont="1" applyFill="1" applyBorder="1" applyAlignment="1">
      <alignment vertical="center"/>
    </xf>
    <xf numFmtId="41" fontId="289" fillId="0" borderId="207" xfId="0" applyNumberFormat="1" applyFont="1" applyFill="1" applyBorder="1" applyAlignment="1">
      <alignment vertical="center"/>
    </xf>
    <xf numFmtId="176" fontId="289" fillId="40" borderId="37" xfId="0" applyNumberFormat="1" applyFont="1" applyFill="1" applyBorder="1" applyAlignment="1">
      <alignment horizontal="center"/>
    </xf>
    <xf numFmtId="176" fontId="289" fillId="40" borderId="40" xfId="0" applyNumberFormat="1" applyFont="1" applyFill="1" applyBorder="1" applyAlignment="1">
      <alignment horizontal="center"/>
    </xf>
    <xf numFmtId="176" fontId="289" fillId="7" borderId="41" xfId="0" applyNumberFormat="1" applyFont="1" applyFill="1" applyBorder="1" applyAlignment="1">
      <alignment horizontal="right" vertical="center"/>
    </xf>
    <xf numFmtId="176" fontId="289" fillId="40" borderId="34" xfId="0" applyNumberFormat="1" applyFont="1" applyFill="1" applyBorder="1" applyAlignment="1">
      <alignment horizontal="center"/>
    </xf>
    <xf numFmtId="176" fontId="289" fillId="56" borderId="15" xfId="0" applyNumberFormat="1" applyFont="1" applyFill="1" applyBorder="1" applyAlignment="1">
      <alignment horizontal="center" vertical="center"/>
    </xf>
    <xf numFmtId="176" fontId="289" fillId="56" borderId="16" xfId="0" applyNumberFormat="1" applyFont="1" applyFill="1" applyBorder="1" applyAlignment="1">
      <alignment horizontal="center" vertical="center"/>
    </xf>
    <xf numFmtId="176" fontId="289" fillId="56" borderId="17" xfId="0" applyNumberFormat="1" applyFont="1" applyFill="1" applyBorder="1" applyAlignment="1">
      <alignment horizontal="center" vertical="center"/>
    </xf>
    <xf numFmtId="176" fontId="289" fillId="56" borderId="20" xfId="0" applyNumberFormat="1" applyFont="1" applyFill="1" applyBorder="1" applyAlignment="1">
      <alignment horizontal="center" vertical="center"/>
    </xf>
    <xf numFmtId="176" fontId="289" fillId="56" borderId="11" xfId="0" applyNumberFormat="1" applyFont="1" applyFill="1" applyBorder="1" applyAlignment="1">
      <alignment horizontal="center" vertical="center"/>
    </xf>
    <xf numFmtId="176" fontId="289" fillId="56" borderId="21" xfId="0" applyNumberFormat="1" applyFont="1" applyFill="1" applyBorder="1" applyAlignment="1">
      <alignment horizontal="center" vertical="center"/>
    </xf>
    <xf numFmtId="41" fontId="289" fillId="0" borderId="200" xfId="0" applyNumberFormat="1" applyFont="1" applyFill="1" applyBorder="1" applyAlignment="1">
      <alignment vertical="center"/>
    </xf>
    <xf numFmtId="176" fontId="289" fillId="0" borderId="200" xfId="0" applyNumberFormat="1" applyFont="1" applyFill="1" applyBorder="1" applyAlignment="1">
      <alignment horizontal="center"/>
    </xf>
    <xf numFmtId="176" fontId="289" fillId="0" borderId="376" xfId="0" applyNumberFormat="1" applyFont="1" applyFill="1" applyBorder="1" applyAlignment="1">
      <alignment horizontal="center"/>
    </xf>
    <xf numFmtId="41" fontId="289" fillId="0" borderId="356" xfId="0" applyNumberFormat="1" applyFont="1" applyFill="1" applyBorder="1" applyAlignment="1">
      <alignment vertical="center"/>
    </xf>
    <xf numFmtId="176" fontId="291" fillId="7" borderId="37" xfId="0" applyNumberFormat="1" applyFont="1" applyFill="1" applyBorder="1" applyAlignment="1">
      <alignment horizontal="center" shrinkToFit="1"/>
    </xf>
    <xf numFmtId="176" fontId="291" fillId="7" borderId="354" xfId="0" applyNumberFormat="1" applyFont="1" applyFill="1" applyBorder="1" applyAlignment="1">
      <alignment horizontal="center" shrinkToFit="1"/>
    </xf>
    <xf numFmtId="176" fontId="289" fillId="7" borderId="47" xfId="0" applyNumberFormat="1" applyFont="1" applyFill="1" applyBorder="1" applyAlignment="1">
      <alignment horizontal="right" shrinkToFit="1"/>
    </xf>
    <xf numFmtId="176" fontId="289" fillId="7" borderId="191" xfId="0" applyNumberFormat="1" applyFont="1" applyFill="1" applyBorder="1" applyAlignment="1">
      <alignment horizontal="right" shrinkToFit="1"/>
    </xf>
    <xf numFmtId="176" fontId="289" fillId="7" borderId="356" xfId="0" applyNumberFormat="1" applyFont="1" applyFill="1" applyBorder="1" applyAlignment="1">
      <alignment horizontal="right" shrinkToFit="1"/>
    </xf>
    <xf numFmtId="176" fontId="289" fillId="7" borderId="351" xfId="0" applyNumberFormat="1" applyFont="1" applyFill="1" applyBorder="1" applyAlignment="1">
      <alignment horizontal="right" shrinkToFit="1"/>
    </xf>
    <xf numFmtId="176" fontId="289" fillId="7" borderId="198" xfId="0" applyNumberFormat="1" applyFont="1" applyFill="1" applyBorder="1" applyAlignment="1">
      <alignment horizontal="right" shrinkToFit="1"/>
    </xf>
    <xf numFmtId="176" fontId="289" fillId="7" borderId="195" xfId="0" applyNumberFormat="1" applyFont="1" applyFill="1" applyBorder="1" applyAlignment="1">
      <alignment horizontal="right" shrinkToFit="1"/>
    </xf>
    <xf numFmtId="176" fontId="289" fillId="7" borderId="18" xfId="0" applyNumberFormat="1" applyFont="1" applyFill="1" applyBorder="1" applyAlignment="1">
      <alignment horizontal="right" shrinkToFit="1"/>
    </xf>
    <xf numFmtId="176" fontId="289" fillId="7" borderId="119" xfId="0" applyNumberFormat="1" applyFont="1" applyFill="1" applyBorder="1" applyAlignment="1">
      <alignment horizontal="right" shrinkToFit="1"/>
    </xf>
    <xf numFmtId="176" fontId="289" fillId="7" borderId="200" xfId="0" applyNumberFormat="1" applyFont="1" applyFill="1" applyBorder="1" applyAlignment="1">
      <alignment horizontal="right" shrinkToFit="1"/>
    </xf>
    <xf numFmtId="176" fontId="289" fillId="7" borderId="357" xfId="0" applyNumberFormat="1" applyFont="1" applyFill="1" applyBorder="1" applyAlignment="1">
      <alignment horizontal="right" shrinkToFit="1"/>
    </xf>
    <xf numFmtId="176" fontId="289" fillId="0" borderId="198" xfId="0" applyNumberFormat="1" applyFont="1" applyBorder="1" applyAlignment="1">
      <alignment horizontal="center" vertical="center"/>
    </xf>
    <xf numFmtId="176" fontId="289" fillId="0" borderId="166" xfId="0" applyNumberFormat="1" applyFont="1" applyBorder="1" applyAlignment="1">
      <alignment horizontal="center" vertical="center"/>
    </xf>
    <xf numFmtId="176" fontId="289" fillId="0" borderId="239" xfId="0" applyNumberFormat="1" applyFont="1" applyBorder="1" applyAlignment="1">
      <alignment horizontal="right" shrinkToFit="1"/>
    </xf>
    <xf numFmtId="176" fontId="289" fillId="0" borderId="158" xfId="0" applyNumberFormat="1" applyFont="1" applyBorder="1" applyAlignment="1">
      <alignment horizontal="right" shrinkToFit="1"/>
    </xf>
    <xf numFmtId="176" fontId="294" fillId="7" borderId="37" xfId="0" applyNumberFormat="1" applyFont="1" applyFill="1" applyBorder="1" applyAlignment="1">
      <alignment horizontal="center" shrinkToFit="1"/>
    </xf>
    <xf numFmtId="176" fontId="294" fillId="7" borderId="354" xfId="0" applyNumberFormat="1" applyFont="1" applyFill="1" applyBorder="1" applyAlignment="1">
      <alignment horizontal="center" shrinkToFit="1"/>
    </xf>
    <xf numFmtId="176" fontId="289" fillId="0" borderId="140" xfId="0" applyNumberFormat="1" applyFont="1" applyBorder="1" applyAlignment="1">
      <alignment horizontal="center" vertical="center" shrinkToFit="1"/>
    </xf>
    <xf numFmtId="176" fontId="289" fillId="0" borderId="44" xfId="0" applyNumberFormat="1" applyFont="1" applyBorder="1" applyAlignment="1">
      <alignment horizontal="center" vertical="center" shrinkToFit="1"/>
    </xf>
    <xf numFmtId="176" fontId="289" fillId="0" borderId="106" xfId="0" applyNumberFormat="1" applyFont="1" applyBorder="1" applyAlignment="1">
      <alignment horizontal="center" vertical="center" shrinkToFit="1"/>
    </xf>
    <xf numFmtId="176" fontId="289" fillId="0" borderId="139" xfId="0" applyNumberFormat="1" applyFont="1" applyBorder="1" applyAlignment="1">
      <alignment horizontal="center" vertical="center" shrinkToFit="1"/>
    </xf>
    <xf numFmtId="176" fontId="289" fillId="0" borderId="356" xfId="0" applyNumberFormat="1" applyFont="1" applyBorder="1" applyAlignment="1">
      <alignment horizontal="center" vertical="center"/>
    </xf>
    <xf numFmtId="176" fontId="289" fillId="0" borderId="178" xfId="0" applyNumberFormat="1" applyFont="1" applyBorder="1" applyAlignment="1">
      <alignment horizontal="center" vertical="center"/>
    </xf>
    <xf numFmtId="176" fontId="289" fillId="0" borderId="104" xfId="0" applyNumberFormat="1" applyFont="1" applyBorder="1" applyAlignment="1">
      <alignment horizontal="right" shrinkToFit="1"/>
    </xf>
    <xf numFmtId="176" fontId="289" fillId="0" borderId="105" xfId="0" applyNumberFormat="1" applyFont="1" applyBorder="1" applyAlignment="1">
      <alignment horizontal="right" shrinkToFit="1"/>
    </xf>
    <xf numFmtId="176" fontId="289" fillId="0" borderId="200" xfId="0" applyNumberFormat="1" applyFont="1" applyBorder="1" applyAlignment="1">
      <alignment horizontal="center" vertical="center"/>
    </xf>
    <xf numFmtId="176" fontId="289" fillId="0" borderId="376" xfId="0" applyNumberFormat="1" applyFont="1" applyBorder="1" applyAlignment="1">
      <alignment horizontal="center" vertical="center"/>
    </xf>
    <xf numFmtId="176" fontId="289" fillId="0" borderId="217" xfId="0" applyNumberFormat="1" applyFont="1" applyFill="1" applyBorder="1" applyAlignment="1">
      <alignment horizontal="right" shrinkToFit="1"/>
    </xf>
    <xf numFmtId="176" fontId="289" fillId="0" borderId="118" xfId="0" applyNumberFormat="1" applyFont="1" applyFill="1" applyBorder="1" applyAlignment="1">
      <alignment horizontal="right" shrinkToFit="1"/>
    </xf>
    <xf numFmtId="176" fontId="289" fillId="0" borderId="37" xfId="0" applyNumberFormat="1" applyFont="1" applyBorder="1" applyAlignment="1">
      <alignment horizontal="center"/>
    </xf>
    <xf numFmtId="176" fontId="289" fillId="0" borderId="40" xfId="0" applyNumberFormat="1" applyFont="1" applyBorder="1" applyAlignment="1">
      <alignment horizontal="center"/>
    </xf>
    <xf numFmtId="176" fontId="289" fillId="0" borderId="40" xfId="0" applyNumberFormat="1" applyFont="1" applyFill="1" applyBorder="1" applyAlignment="1">
      <alignment horizontal="center"/>
    </xf>
    <xf numFmtId="176" fontId="289" fillId="0" borderId="178" xfId="0" applyNumberFormat="1" applyFont="1" applyFill="1" applyBorder="1" applyAlignment="1">
      <alignment horizontal="center"/>
    </xf>
    <xf numFmtId="0" fontId="114" fillId="0" borderId="3" xfId="21" applyFont="1" applyBorder="1" applyAlignment="1" applyProtection="1">
      <alignment horizontal="center" vertical="center" shrinkToFit="1"/>
    </xf>
    <xf numFmtId="0" fontId="114" fillId="0" borderId="4" xfId="21" applyFont="1" applyBorder="1" applyAlignment="1" applyProtection="1">
      <alignment horizontal="center" vertical="center" shrinkToFit="1"/>
    </xf>
    <xf numFmtId="0" fontId="114" fillId="0" borderId="5" xfId="21" applyFont="1" applyBorder="1" applyAlignment="1" applyProtection="1">
      <alignment horizontal="center" vertical="center" shrinkToFit="1"/>
    </xf>
    <xf numFmtId="0" fontId="114" fillId="0" borderId="8" xfId="21" applyFont="1" applyBorder="1" applyAlignment="1" applyProtection="1">
      <alignment horizontal="center" vertical="center" shrinkToFit="1"/>
    </xf>
    <xf numFmtId="0" fontId="114" fillId="0" borderId="1" xfId="21" applyFont="1" applyBorder="1" applyAlignment="1" applyProtection="1">
      <alignment horizontal="center" vertical="center" shrinkToFit="1"/>
    </xf>
    <xf numFmtId="0" fontId="114" fillId="0" borderId="9" xfId="21" applyFont="1" applyBorder="1" applyAlignment="1" applyProtection="1">
      <alignment horizontal="center" vertical="center" shrinkToFit="1"/>
    </xf>
    <xf numFmtId="176" fontId="352" fillId="0" borderId="6" xfId="21" applyNumberFormat="1" applyFont="1" applyFill="1" applyBorder="1" applyAlignment="1" applyProtection="1">
      <alignment horizontal="center" vertical="center" shrinkToFit="1"/>
    </xf>
    <xf numFmtId="176" fontId="352" fillId="0" borderId="0" xfId="21" applyNumberFormat="1" applyFont="1" applyFill="1" applyBorder="1" applyAlignment="1" applyProtection="1">
      <alignment horizontal="center" vertical="center" shrinkToFit="1"/>
    </xf>
    <xf numFmtId="176" fontId="352" fillId="0" borderId="8" xfId="21" applyNumberFormat="1" applyFont="1" applyFill="1" applyBorder="1" applyAlignment="1" applyProtection="1">
      <alignment horizontal="center" vertical="center" shrinkToFit="1"/>
    </xf>
    <xf numFmtId="176" fontId="352" fillId="0" borderId="1" xfId="21" applyNumberFormat="1" applyFont="1" applyFill="1" applyBorder="1" applyAlignment="1" applyProtection="1">
      <alignment horizontal="center" vertical="center" shrinkToFit="1"/>
    </xf>
    <xf numFmtId="0" fontId="170" fillId="53" borderId="452" xfId="0" applyFont="1" applyFill="1" applyBorder="1" applyAlignment="1">
      <alignment horizontal="center" vertical="center"/>
    </xf>
    <xf numFmtId="0" fontId="219" fillId="2" borderId="452" xfId="0" applyFont="1" applyFill="1" applyBorder="1" applyAlignment="1" applyProtection="1">
      <alignment horizontal="center" vertical="center"/>
      <protection locked="0"/>
    </xf>
    <xf numFmtId="0" fontId="389" fillId="69" borderId="452" xfId="0" applyFont="1" applyFill="1" applyBorder="1" applyAlignment="1" applyProtection="1">
      <alignment horizontal="center" vertical="center" wrapText="1"/>
      <protection locked="0"/>
    </xf>
    <xf numFmtId="0" fontId="222" fillId="0" borderId="4" xfId="21" applyFont="1" applyBorder="1" applyAlignment="1" applyProtection="1">
      <alignment horizontal="center" vertical="center"/>
    </xf>
    <xf numFmtId="0" fontId="354" fillId="11" borderId="61" xfId="0" applyFont="1" applyFill="1" applyBorder="1" applyAlignment="1" applyProtection="1">
      <alignment horizontal="center" vertical="center" shrinkToFit="1"/>
    </xf>
    <xf numFmtId="0" fontId="354" fillId="11" borderId="62" xfId="0" applyFont="1" applyFill="1" applyBorder="1" applyAlignment="1" applyProtection="1">
      <alignment horizontal="center" vertical="center" shrinkToFit="1"/>
    </xf>
    <xf numFmtId="0" fontId="354" fillId="11" borderId="69" xfId="0" applyFont="1" applyFill="1" applyBorder="1" applyAlignment="1" applyProtection="1">
      <alignment horizontal="center" vertical="center" shrinkToFit="1"/>
    </xf>
    <xf numFmtId="0" fontId="352" fillId="0" borderId="3" xfId="0" applyFont="1" applyFill="1" applyBorder="1" applyAlignment="1" applyProtection="1">
      <alignment horizontal="center" vertical="center" shrinkToFit="1"/>
    </xf>
    <xf numFmtId="0" fontId="352" fillId="0" borderId="4" xfId="0" applyFont="1" applyFill="1" applyBorder="1" applyAlignment="1" applyProtection="1">
      <alignment horizontal="center" vertical="center" shrinkToFit="1"/>
    </xf>
    <xf numFmtId="0" fontId="352" fillId="0" borderId="5" xfId="0" applyFont="1" applyFill="1" applyBorder="1" applyAlignment="1" applyProtection="1">
      <alignment horizontal="center" vertical="center" shrinkToFit="1"/>
    </xf>
    <xf numFmtId="0" fontId="352" fillId="0" borderId="8" xfId="0" applyFont="1" applyFill="1" applyBorder="1" applyAlignment="1" applyProtection="1">
      <alignment horizontal="center" vertical="center" shrinkToFit="1"/>
    </xf>
    <xf numFmtId="0" fontId="352" fillId="0" borderId="1" xfId="0" applyFont="1" applyFill="1" applyBorder="1" applyAlignment="1" applyProtection="1">
      <alignment horizontal="center" vertical="center" shrinkToFit="1"/>
    </xf>
    <xf numFmtId="0" fontId="352" fillId="0" borderId="9" xfId="0" applyFont="1" applyFill="1" applyBorder="1" applyAlignment="1" applyProtection="1">
      <alignment horizontal="center" vertical="center" shrinkToFit="1"/>
    </xf>
    <xf numFmtId="176" fontId="352" fillId="0" borderId="0" xfId="21" applyNumberFormat="1" applyFont="1" applyFill="1" applyBorder="1" applyAlignment="1" applyProtection="1">
      <alignment horizontal="center" shrinkToFit="1"/>
    </xf>
    <xf numFmtId="176" fontId="352" fillId="0" borderId="7" xfId="21" applyNumberFormat="1" applyFont="1" applyFill="1" applyBorder="1" applyAlignment="1" applyProtection="1">
      <alignment horizontal="center" shrinkToFit="1"/>
    </xf>
    <xf numFmtId="0" fontId="355" fillId="0" borderId="4" xfId="21" applyFont="1" applyBorder="1" applyAlignment="1" applyProtection="1">
      <alignment horizontal="right" vertical="center"/>
    </xf>
    <xf numFmtId="0" fontId="225" fillId="0" borderId="77" xfId="21" applyFont="1" applyBorder="1" applyAlignment="1" applyProtection="1">
      <alignment horizontal="distributed" vertical="center" wrapText="1" shrinkToFit="1"/>
    </xf>
    <xf numFmtId="0" fontId="225" fillId="0" borderId="76" xfId="21" applyFont="1" applyBorder="1" applyAlignment="1" applyProtection="1">
      <alignment horizontal="distributed" vertical="center" wrapText="1" shrinkToFit="1"/>
    </xf>
    <xf numFmtId="0" fontId="225" fillId="0" borderId="6" xfId="21" applyFont="1" applyBorder="1" applyAlignment="1" applyProtection="1">
      <alignment horizontal="distributed" vertical="center" wrapText="1" shrinkToFit="1"/>
    </xf>
    <xf numFmtId="0" fontId="225" fillId="0" borderId="7" xfId="21" applyFont="1" applyBorder="1" applyAlignment="1" applyProtection="1">
      <alignment horizontal="distributed" vertical="center" wrapText="1" shrinkToFit="1"/>
    </xf>
    <xf numFmtId="0" fontId="222" fillId="0" borderId="3" xfId="21" applyFont="1" applyBorder="1" applyAlignment="1" applyProtection="1">
      <alignment horizontal="center" vertical="center" wrapText="1" shrinkToFit="1"/>
    </xf>
    <xf numFmtId="0" fontId="222" fillId="0" borderId="5" xfId="21" applyFont="1" applyBorder="1" applyAlignment="1" applyProtection="1">
      <alignment horizontal="center" vertical="center" wrapText="1" shrinkToFit="1"/>
    </xf>
    <xf numFmtId="0" fontId="222" fillId="0" borderId="6" xfId="21" applyFont="1" applyBorder="1" applyAlignment="1" applyProtection="1">
      <alignment horizontal="center" vertical="center" wrapText="1" shrinkToFit="1"/>
    </xf>
    <xf numFmtId="0" fontId="222" fillId="0" borderId="7" xfId="21" applyFont="1" applyBorder="1" applyAlignment="1" applyProtection="1">
      <alignment horizontal="center" vertical="center" wrapText="1" shrinkToFit="1"/>
    </xf>
    <xf numFmtId="0" fontId="354" fillId="0" borderId="62" xfId="21" applyFont="1" applyBorder="1" applyAlignment="1" applyProtection="1">
      <alignment horizontal="center" vertical="center" textRotation="255" shrinkToFit="1"/>
    </xf>
    <xf numFmtId="0" fontId="222" fillId="0" borderId="2" xfId="21" applyFont="1" applyBorder="1" applyAlignment="1" applyProtection="1">
      <alignment horizontal="center" vertical="center"/>
    </xf>
    <xf numFmtId="0" fontId="354" fillId="2" borderId="3" xfId="21" applyFont="1" applyFill="1" applyBorder="1" applyAlignment="1" applyProtection="1">
      <alignment horizontal="center" vertical="center" shrinkToFit="1"/>
      <protection locked="0"/>
    </xf>
    <xf numFmtId="0" fontId="354" fillId="2" borderId="5" xfId="21" applyFont="1" applyFill="1" applyBorder="1" applyAlignment="1" applyProtection="1">
      <alignment horizontal="center" vertical="center" shrinkToFit="1"/>
      <protection locked="0"/>
    </xf>
    <xf numFmtId="0" fontId="354" fillId="2" borderId="6" xfId="21" applyFont="1" applyFill="1" applyBorder="1" applyAlignment="1" applyProtection="1">
      <alignment horizontal="center" vertical="center" shrinkToFit="1"/>
      <protection locked="0"/>
    </xf>
    <xf numFmtId="0" fontId="354" fillId="2" borderId="7" xfId="21" applyFont="1" applyFill="1" applyBorder="1" applyAlignment="1" applyProtection="1">
      <alignment horizontal="center" vertical="center" shrinkToFit="1"/>
      <protection locked="0"/>
    </xf>
    <xf numFmtId="0" fontId="354" fillId="2" borderId="4" xfId="0" applyFont="1" applyFill="1" applyBorder="1" applyAlignment="1" applyProtection="1">
      <alignment horizontal="center" vertical="center" wrapText="1" shrinkToFit="1"/>
      <protection locked="0"/>
    </xf>
    <xf numFmtId="0" fontId="354" fillId="2" borderId="0" xfId="0" applyFont="1" applyFill="1" applyBorder="1" applyAlignment="1" applyProtection="1">
      <alignment horizontal="center" vertical="center" wrapText="1" shrinkToFit="1"/>
      <protection locked="0"/>
    </xf>
    <xf numFmtId="0" fontId="354" fillId="11" borderId="3" xfId="0" applyFont="1" applyFill="1" applyBorder="1" applyAlignment="1" applyProtection="1">
      <alignment horizontal="center" vertical="center" shrinkToFit="1"/>
    </xf>
    <xf numFmtId="0" fontId="354" fillId="11" borderId="5" xfId="0" applyFont="1" applyFill="1" applyBorder="1" applyAlignment="1" applyProtection="1">
      <alignment horizontal="center" vertical="center" shrinkToFit="1"/>
    </xf>
    <xf numFmtId="0" fontId="354" fillId="11" borderId="6" xfId="0" applyFont="1" applyFill="1" applyBorder="1" applyAlignment="1" applyProtection="1">
      <alignment horizontal="center" vertical="center" shrinkToFit="1"/>
    </xf>
    <xf numFmtId="0" fontId="354" fillId="11" borderId="7" xfId="0" applyFont="1" applyFill="1" applyBorder="1" applyAlignment="1" applyProtection="1">
      <alignment horizontal="center" vertical="center" shrinkToFit="1"/>
    </xf>
    <xf numFmtId="0" fontId="354" fillId="2" borderId="3" xfId="0" applyFont="1" applyFill="1" applyBorder="1" applyAlignment="1" applyProtection="1">
      <alignment horizontal="center" vertical="center" shrinkToFit="1"/>
    </xf>
    <xf numFmtId="0" fontId="354" fillId="2" borderId="5" xfId="0" applyFont="1" applyFill="1" applyBorder="1" applyAlignment="1" applyProtection="1">
      <alignment horizontal="center" vertical="center" shrinkToFit="1"/>
    </xf>
    <xf numFmtId="0" fontId="354" fillId="2" borderId="6" xfId="0" applyFont="1" applyFill="1" applyBorder="1" applyAlignment="1" applyProtection="1">
      <alignment horizontal="center" vertical="center" shrinkToFit="1"/>
    </xf>
    <xf numFmtId="0" fontId="354" fillId="2" borderId="7" xfId="0" applyFont="1" applyFill="1" applyBorder="1" applyAlignment="1" applyProtection="1">
      <alignment horizontal="center" vertical="center" shrinkToFit="1"/>
    </xf>
    <xf numFmtId="0" fontId="354" fillId="2" borderId="202" xfId="0" applyFont="1" applyFill="1" applyBorder="1" applyAlignment="1" applyProtection="1">
      <alignment horizontal="center" vertical="center" shrinkToFit="1"/>
    </xf>
    <xf numFmtId="0" fontId="354" fillId="2" borderId="204" xfId="0" applyFont="1" applyFill="1" applyBorder="1" applyAlignment="1" applyProtection="1">
      <alignment horizontal="center" vertical="center" shrinkToFit="1"/>
    </xf>
    <xf numFmtId="0" fontId="222" fillId="0" borderId="3" xfId="21" applyFont="1" applyBorder="1" applyAlignment="1" applyProtection="1">
      <alignment horizontal="center" vertical="center"/>
    </xf>
    <xf numFmtId="0" fontId="222" fillId="0" borderId="5" xfId="21" applyFont="1" applyBorder="1" applyAlignment="1" applyProtection="1">
      <alignment horizontal="center" vertical="center"/>
    </xf>
    <xf numFmtId="0" fontId="222" fillId="0" borderId="6" xfId="21" applyFont="1" applyBorder="1" applyAlignment="1" applyProtection="1">
      <alignment horizontal="center" vertical="center"/>
    </xf>
    <xf numFmtId="0" fontId="222" fillId="0" borderId="0" xfId="21" applyFont="1" applyBorder="1" applyAlignment="1" applyProtection="1">
      <alignment horizontal="center" vertical="center"/>
    </xf>
    <xf numFmtId="0" fontId="222" fillId="0" borderId="7" xfId="21" applyFont="1" applyBorder="1" applyAlignment="1" applyProtection="1">
      <alignment horizontal="center" vertical="center"/>
    </xf>
    <xf numFmtId="0" fontId="222" fillId="0" borderId="6" xfId="0" applyFont="1" applyBorder="1" applyAlignment="1" applyProtection="1">
      <alignment horizontal="left" vertical="center" wrapText="1"/>
    </xf>
    <xf numFmtId="0" fontId="222" fillId="0" borderId="0" xfId="0" applyFont="1" applyBorder="1" applyAlignment="1" applyProtection="1">
      <alignment horizontal="left" vertical="center" wrapText="1"/>
    </xf>
    <xf numFmtId="0" fontId="222" fillId="0" borderId="7" xfId="0" applyFont="1" applyBorder="1" applyAlignment="1" applyProtection="1">
      <alignment horizontal="left" vertical="center" wrapText="1"/>
    </xf>
    <xf numFmtId="0" fontId="222" fillId="0" borderId="8" xfId="0" applyFont="1" applyBorder="1" applyAlignment="1" applyProtection="1">
      <alignment horizontal="left" vertical="center" wrapText="1"/>
    </xf>
    <xf numFmtId="0" fontId="222" fillId="0" borderId="1" xfId="0" applyFont="1" applyBorder="1" applyAlignment="1" applyProtection="1">
      <alignment horizontal="left" vertical="center" wrapText="1"/>
    </xf>
    <xf numFmtId="0" fontId="222" fillId="0" borderId="9" xfId="0" applyFont="1" applyBorder="1" applyAlignment="1" applyProtection="1">
      <alignment horizontal="left" vertical="center" wrapText="1"/>
    </xf>
    <xf numFmtId="0" fontId="354" fillId="2" borderId="3" xfId="0" applyFont="1" applyFill="1" applyBorder="1" applyAlignment="1" applyProtection="1">
      <alignment horizontal="center" vertical="center" shrinkToFit="1"/>
      <protection locked="0"/>
    </xf>
    <xf numFmtId="0" fontId="354" fillId="2" borderId="5" xfId="0" applyFont="1" applyFill="1" applyBorder="1" applyAlignment="1" applyProtection="1">
      <alignment horizontal="center" vertical="center" shrinkToFit="1"/>
      <protection locked="0"/>
    </xf>
    <xf numFmtId="0" fontId="354" fillId="2" borderId="6" xfId="0" applyFont="1" applyFill="1" applyBorder="1" applyAlignment="1" applyProtection="1">
      <alignment horizontal="center" vertical="center" shrinkToFit="1"/>
      <protection locked="0"/>
    </xf>
    <xf numFmtId="0" fontId="354" fillId="2" borderId="7" xfId="0" applyFont="1" applyFill="1" applyBorder="1" applyAlignment="1" applyProtection="1">
      <alignment horizontal="center" vertical="center" shrinkToFit="1"/>
      <protection locked="0"/>
    </xf>
    <xf numFmtId="0" fontId="354" fillId="0" borderId="3" xfId="0" applyFont="1" applyFill="1" applyBorder="1" applyAlignment="1" applyProtection="1">
      <alignment horizontal="center" vertical="center" shrinkToFit="1"/>
    </xf>
    <xf numFmtId="0" fontId="354" fillId="0" borderId="4" xfId="0" applyFont="1" applyFill="1" applyBorder="1" applyAlignment="1" applyProtection="1">
      <alignment horizontal="center" vertical="center" shrinkToFit="1"/>
    </xf>
    <xf numFmtId="0" fontId="354" fillId="0" borderId="6" xfId="0" applyFont="1" applyFill="1" applyBorder="1" applyAlignment="1" applyProtection="1">
      <alignment horizontal="center" vertical="center" shrinkToFit="1"/>
    </xf>
    <xf numFmtId="0" fontId="354" fillId="0" borderId="0" xfId="0" applyFont="1" applyFill="1" applyBorder="1" applyAlignment="1" applyProtection="1">
      <alignment horizontal="center" vertical="center" shrinkToFit="1"/>
    </xf>
    <xf numFmtId="0" fontId="354" fillId="0" borderId="61" xfId="21" applyFont="1" applyFill="1" applyBorder="1" applyAlignment="1" applyProtection="1">
      <alignment horizontal="center" vertical="center" shrinkToFit="1"/>
    </xf>
    <xf numFmtId="0" fontId="354" fillId="0" borderId="62" xfId="21" applyFont="1" applyFill="1" applyBorder="1" applyAlignment="1" applyProtection="1">
      <alignment horizontal="center" vertical="center" shrinkToFit="1"/>
    </xf>
    <xf numFmtId="0" fontId="354" fillId="0" borderId="10" xfId="21" applyFont="1" applyFill="1" applyBorder="1" applyAlignment="1" applyProtection="1">
      <alignment horizontal="center" vertical="center" shrinkToFit="1"/>
    </xf>
    <xf numFmtId="0" fontId="354" fillId="11" borderId="78" xfId="0" applyFont="1" applyFill="1" applyBorder="1" applyAlignment="1" applyProtection="1">
      <alignment horizontal="center" vertical="center" shrinkToFit="1"/>
    </xf>
    <xf numFmtId="0" fontId="354" fillId="11" borderId="76" xfId="0" applyFont="1" applyFill="1" applyBorder="1" applyAlignment="1" applyProtection="1">
      <alignment horizontal="center" vertical="center" shrinkToFit="1"/>
    </xf>
    <xf numFmtId="0" fontId="354" fillId="11" borderId="1" xfId="21" applyFont="1" applyFill="1" applyBorder="1" applyAlignment="1" applyProtection="1">
      <alignment horizontal="center" vertical="center" shrinkToFit="1"/>
    </xf>
    <xf numFmtId="0" fontId="354" fillId="11" borderId="9" xfId="21" applyFont="1" applyFill="1" applyBorder="1" applyAlignment="1" applyProtection="1">
      <alignment horizontal="center" vertical="center" shrinkToFit="1"/>
    </xf>
    <xf numFmtId="0" fontId="390" fillId="0" borderId="3" xfId="21" applyFont="1" applyBorder="1" applyAlignment="1" applyProtection="1">
      <alignment horizontal="center" vertical="center" textRotation="255"/>
    </xf>
    <xf numFmtId="0" fontId="390" fillId="0" borderId="5" xfId="21" applyFont="1" applyBorder="1" applyAlignment="1" applyProtection="1">
      <alignment horizontal="center" vertical="center" textRotation="255"/>
    </xf>
    <xf numFmtId="0" fontId="390" fillId="0" borderId="6" xfId="21" applyFont="1" applyBorder="1" applyAlignment="1" applyProtection="1">
      <alignment horizontal="center" vertical="center" textRotation="255"/>
    </xf>
    <xf numFmtId="0" fontId="390" fillId="0" borderId="7" xfId="21" applyFont="1" applyBorder="1" applyAlignment="1" applyProtection="1">
      <alignment horizontal="center" vertical="center" textRotation="255"/>
    </xf>
    <xf numFmtId="0" fontId="390" fillId="0" borderId="8" xfId="21" applyFont="1" applyBorder="1" applyAlignment="1" applyProtection="1">
      <alignment horizontal="center" vertical="center" textRotation="255"/>
    </xf>
    <xf numFmtId="0" fontId="390" fillId="0" borderId="9" xfId="21" applyFont="1" applyBorder="1" applyAlignment="1" applyProtection="1">
      <alignment horizontal="center" vertical="center" textRotation="255"/>
    </xf>
    <xf numFmtId="0" fontId="354" fillId="2" borderId="3" xfId="0" applyFont="1" applyFill="1" applyBorder="1" applyAlignment="1" applyProtection="1">
      <alignment horizontal="center" vertical="center" wrapText="1" shrinkToFit="1"/>
      <protection locked="0"/>
    </xf>
    <xf numFmtId="0" fontId="354" fillId="2" borderId="5" xfId="0" applyFont="1" applyFill="1" applyBorder="1" applyAlignment="1" applyProtection="1">
      <alignment horizontal="center" vertical="center" wrapText="1" shrinkToFit="1"/>
      <protection locked="0"/>
    </xf>
    <xf numFmtId="0" fontId="354" fillId="2" borderId="6" xfId="0" applyFont="1" applyFill="1" applyBorder="1" applyAlignment="1" applyProtection="1">
      <alignment horizontal="center" vertical="center" wrapText="1" shrinkToFit="1"/>
      <protection locked="0"/>
    </xf>
    <xf numFmtId="0" fontId="354" fillId="2" borderId="7" xfId="0" applyFont="1" applyFill="1" applyBorder="1" applyAlignment="1" applyProtection="1">
      <alignment horizontal="center" vertical="center" wrapText="1" shrinkToFit="1"/>
      <protection locked="0"/>
    </xf>
    <xf numFmtId="0" fontId="354" fillId="2" borderId="202" xfId="0" applyFont="1" applyFill="1" applyBorder="1" applyAlignment="1" applyProtection="1">
      <alignment horizontal="center" vertical="center" wrapText="1" shrinkToFit="1"/>
      <protection locked="0"/>
    </xf>
    <xf numFmtId="0" fontId="354" fillId="2" borderId="155" xfId="0" applyFont="1" applyFill="1" applyBorder="1" applyAlignment="1" applyProtection="1">
      <alignment horizontal="center" vertical="center" wrapText="1" shrinkToFit="1"/>
      <protection locked="0"/>
    </xf>
    <xf numFmtId="0" fontId="354" fillId="2" borderId="204" xfId="0" applyFont="1" applyFill="1" applyBorder="1" applyAlignment="1" applyProtection="1">
      <alignment horizontal="center" vertical="center" wrapText="1" shrinkToFit="1"/>
      <protection locked="0"/>
    </xf>
    <xf numFmtId="0" fontId="368" fillId="0" borderId="0" xfId="21" applyFont="1" applyBorder="1" applyAlignment="1">
      <alignment horizontal="center" vertical="center"/>
    </xf>
    <xf numFmtId="0" fontId="369" fillId="0" borderId="0" xfId="21" applyFont="1" applyBorder="1" applyAlignment="1">
      <alignment vertical="center" shrinkToFit="1"/>
    </xf>
    <xf numFmtId="0" fontId="368" fillId="0" borderId="0" xfId="21" applyFont="1" applyAlignment="1">
      <alignment horizontal="center" vertical="center"/>
    </xf>
    <xf numFmtId="0" fontId="354" fillId="2" borderId="8" xfId="21" applyFont="1" applyFill="1" applyBorder="1" applyAlignment="1" applyProtection="1">
      <alignment horizontal="center" vertical="center" shrinkToFit="1"/>
      <protection locked="0"/>
    </xf>
    <xf numFmtId="0" fontId="354" fillId="2" borderId="1" xfId="21" applyFont="1" applyFill="1" applyBorder="1" applyAlignment="1" applyProtection="1">
      <alignment horizontal="center" vertical="center" shrinkToFit="1"/>
      <protection locked="0"/>
    </xf>
    <xf numFmtId="0" fontId="354" fillId="2" borderId="9" xfId="21" applyFont="1" applyFill="1" applyBorder="1" applyAlignment="1" applyProtection="1">
      <alignment horizontal="center" vertical="center" shrinkToFit="1"/>
      <protection locked="0"/>
    </xf>
    <xf numFmtId="0" fontId="354" fillId="2" borderId="77" xfId="21" applyFont="1" applyFill="1" applyBorder="1" applyAlignment="1" applyProtection="1">
      <alignment horizontal="center" vertical="center" shrinkToFit="1"/>
      <protection locked="0"/>
    </xf>
    <xf numFmtId="0" fontId="354" fillId="2" borderId="76" xfId="21" applyFont="1" applyFill="1" applyBorder="1" applyAlignment="1" applyProtection="1">
      <alignment horizontal="center" vertical="center" shrinkToFit="1"/>
      <protection locked="0"/>
    </xf>
    <xf numFmtId="0" fontId="354" fillId="2" borderId="78" xfId="21" applyFont="1" applyFill="1" applyBorder="1" applyAlignment="1" applyProtection="1">
      <alignment horizontal="center" vertical="center" shrinkToFit="1"/>
      <protection locked="0"/>
    </xf>
    <xf numFmtId="0" fontId="355" fillId="0" borderId="12" xfId="21" applyFont="1" applyFill="1" applyBorder="1" applyAlignment="1" applyProtection="1">
      <alignment horizontal="center" vertical="center" shrinkToFit="1"/>
    </xf>
    <xf numFmtId="0" fontId="355" fillId="0" borderId="14" xfId="21" applyFont="1" applyFill="1" applyBorder="1" applyAlignment="1" applyProtection="1">
      <alignment horizontal="center" vertical="center" shrinkToFit="1"/>
    </xf>
    <xf numFmtId="0" fontId="354" fillId="2" borderId="4" xfId="0" applyFont="1" applyFill="1" applyBorder="1" applyAlignment="1" applyProtection="1">
      <alignment horizontal="center" vertical="center" shrinkToFit="1"/>
      <protection locked="0"/>
    </xf>
    <xf numFmtId="0" fontId="354" fillId="2" borderId="0" xfId="0" applyFont="1" applyFill="1" applyBorder="1" applyAlignment="1" applyProtection="1">
      <alignment horizontal="center" vertical="center" shrinkToFit="1"/>
      <protection locked="0"/>
    </xf>
    <xf numFmtId="0" fontId="354" fillId="0" borderId="3" xfId="21" applyFont="1" applyBorder="1" applyAlignment="1" applyProtection="1">
      <alignment horizontal="center" vertical="center" shrinkToFit="1"/>
    </xf>
    <xf numFmtId="0" fontId="354" fillId="0" borderId="5" xfId="21" applyFont="1" applyBorder="1" applyAlignment="1" applyProtection="1">
      <alignment horizontal="center" vertical="center" shrinkToFit="1"/>
    </xf>
    <xf numFmtId="0" fontId="354" fillId="0" borderId="6" xfId="21" applyFont="1" applyBorder="1" applyAlignment="1" applyProtection="1">
      <alignment horizontal="center" vertical="center" shrinkToFit="1"/>
    </xf>
    <xf numFmtId="0" fontId="354" fillId="0" borderId="7" xfId="21" applyFont="1" applyBorder="1" applyAlignment="1" applyProtection="1">
      <alignment horizontal="center" vertical="center" shrinkToFit="1"/>
    </xf>
    <xf numFmtId="0" fontId="354" fillId="0" borderId="5" xfId="0" applyFont="1" applyFill="1" applyBorder="1" applyAlignment="1" applyProtection="1">
      <alignment horizontal="center" vertical="center" shrinkToFit="1"/>
    </xf>
    <xf numFmtId="0" fontId="354" fillId="0" borderId="7" xfId="0" applyFont="1" applyFill="1" applyBorder="1" applyAlignment="1" applyProtection="1">
      <alignment horizontal="center" vertical="center" shrinkToFit="1"/>
    </xf>
    <xf numFmtId="0" fontId="354" fillId="0" borderId="202" xfId="0" applyFont="1" applyFill="1" applyBorder="1" applyAlignment="1" applyProtection="1">
      <alignment horizontal="center" vertical="center" shrinkToFit="1"/>
    </xf>
    <xf numFmtId="0" fontId="354" fillId="0" borderId="204" xfId="0" applyFont="1" applyFill="1" applyBorder="1" applyAlignment="1" applyProtection="1">
      <alignment horizontal="center" vertical="center" shrinkToFit="1"/>
    </xf>
    <xf numFmtId="0" fontId="354" fillId="2" borderId="4" xfId="21" applyFont="1" applyFill="1" applyBorder="1" applyAlignment="1" applyProtection="1">
      <alignment horizontal="center" vertical="center" shrinkToFit="1"/>
      <protection locked="0"/>
    </xf>
    <xf numFmtId="0" fontId="354" fillId="2" borderId="0" xfId="21" applyFont="1" applyFill="1" applyBorder="1" applyAlignment="1" applyProtection="1">
      <alignment horizontal="center" vertical="center" shrinkToFit="1"/>
      <protection locked="0"/>
    </xf>
    <xf numFmtId="176" fontId="352" fillId="0" borderId="1" xfId="21" applyNumberFormat="1" applyFont="1" applyFill="1" applyBorder="1" applyAlignment="1" applyProtection="1">
      <alignment horizontal="center" vertical="top" shrinkToFit="1"/>
    </xf>
    <xf numFmtId="176" fontId="352" fillId="0" borderId="9" xfId="21" applyNumberFormat="1" applyFont="1" applyFill="1" applyBorder="1" applyAlignment="1" applyProtection="1">
      <alignment horizontal="center" vertical="top" shrinkToFit="1"/>
    </xf>
    <xf numFmtId="176" fontId="352" fillId="0" borderId="6" xfId="21" applyNumberFormat="1" applyFont="1" applyFill="1" applyBorder="1" applyAlignment="1" applyProtection="1">
      <alignment horizontal="center" vertical="center" shrinkToFit="1"/>
      <protection locked="0"/>
    </xf>
    <xf numFmtId="176" fontId="352" fillId="0" borderId="0" xfId="21" applyNumberFormat="1" applyFont="1" applyFill="1" applyBorder="1" applyAlignment="1" applyProtection="1">
      <alignment horizontal="center" vertical="center" shrinkToFit="1"/>
      <protection locked="0"/>
    </xf>
    <xf numFmtId="176" fontId="352" fillId="0" borderId="8" xfId="21" applyNumberFormat="1" applyFont="1" applyFill="1" applyBorder="1" applyAlignment="1" applyProtection="1">
      <alignment horizontal="center" vertical="center" shrinkToFit="1"/>
      <protection locked="0"/>
    </xf>
    <xf numFmtId="176" fontId="352" fillId="0" borderId="1" xfId="21" applyNumberFormat="1" applyFont="1" applyFill="1" applyBorder="1" applyAlignment="1" applyProtection="1">
      <alignment horizontal="center" vertical="center" shrinkToFit="1"/>
      <protection locked="0"/>
    </xf>
    <xf numFmtId="176" fontId="352" fillId="0" borderId="7" xfId="21" applyNumberFormat="1" applyFont="1" applyFill="1" applyBorder="1" applyAlignment="1" applyProtection="1">
      <alignment horizontal="center" vertical="center" shrinkToFit="1"/>
      <protection locked="0"/>
    </xf>
    <xf numFmtId="176" fontId="352" fillId="0" borderId="9" xfId="21" applyNumberFormat="1" applyFont="1" applyFill="1" applyBorder="1" applyAlignment="1" applyProtection="1">
      <alignment horizontal="center" vertical="center" shrinkToFit="1"/>
      <protection locked="0"/>
    </xf>
    <xf numFmtId="49" fontId="352" fillId="0" borderId="0" xfId="21" applyNumberFormat="1" applyFont="1" applyFill="1" applyBorder="1" applyAlignment="1" applyProtection="1">
      <alignment horizontal="center" vertical="center" shrinkToFit="1"/>
    </xf>
    <xf numFmtId="49" fontId="352" fillId="0" borderId="1" xfId="21" applyNumberFormat="1" applyFont="1" applyFill="1" applyBorder="1" applyAlignment="1" applyProtection="1">
      <alignment horizontal="center" vertical="center" shrinkToFit="1"/>
    </xf>
    <xf numFmtId="176" fontId="352" fillId="0" borderId="7" xfId="21" applyNumberFormat="1" applyFont="1" applyFill="1" applyBorder="1" applyAlignment="1" applyProtection="1">
      <alignment horizontal="center" vertical="center" shrinkToFit="1"/>
    </xf>
    <xf numFmtId="176" fontId="352" fillId="0" borderId="9" xfId="21" applyNumberFormat="1" applyFont="1" applyFill="1" applyBorder="1" applyAlignment="1" applyProtection="1">
      <alignment horizontal="center" vertical="center" shrinkToFit="1"/>
    </xf>
    <xf numFmtId="176" fontId="72" fillId="0" borderId="5" xfId="21" applyNumberFormat="1" applyFont="1" applyFill="1" applyBorder="1" applyAlignment="1">
      <alignment horizontal="center" vertical="center"/>
    </xf>
    <xf numFmtId="176" fontId="72" fillId="0" borderId="9" xfId="21" applyNumberFormat="1" applyFont="1" applyFill="1" applyBorder="1" applyAlignment="1">
      <alignment horizontal="center" vertical="center"/>
    </xf>
    <xf numFmtId="198" fontId="352" fillId="0" borderId="6" xfId="21" applyNumberFormat="1" applyFont="1" applyFill="1" applyBorder="1" applyAlignment="1" applyProtection="1">
      <alignment horizontal="center" vertical="center" shrinkToFit="1"/>
      <protection locked="0"/>
    </xf>
    <xf numFmtId="198" fontId="352" fillId="0" borderId="8" xfId="21" applyNumberFormat="1" applyFont="1" applyFill="1" applyBorder="1" applyAlignment="1" applyProtection="1">
      <alignment horizontal="center" vertical="center" shrinkToFit="1"/>
      <protection locked="0"/>
    </xf>
    <xf numFmtId="198" fontId="352" fillId="0" borderId="0" xfId="21" applyNumberFormat="1" applyFont="1" applyFill="1" applyBorder="1" applyAlignment="1" applyProtection="1">
      <alignment horizontal="center" vertical="center" shrinkToFit="1"/>
      <protection locked="0"/>
    </xf>
    <xf numFmtId="198" fontId="352" fillId="0" borderId="1" xfId="21" applyNumberFormat="1" applyFont="1" applyFill="1" applyBorder="1" applyAlignment="1" applyProtection="1">
      <alignment horizontal="center" vertical="center" shrinkToFit="1"/>
      <protection locked="0"/>
    </xf>
    <xf numFmtId="199" fontId="352" fillId="0" borderId="0" xfId="21" applyNumberFormat="1" applyFont="1" applyFill="1" applyBorder="1" applyAlignment="1" applyProtection="1">
      <alignment horizontal="center" vertical="center" shrinkToFit="1"/>
      <protection locked="0"/>
    </xf>
    <xf numFmtId="199" fontId="352" fillId="0" borderId="1" xfId="21" applyNumberFormat="1" applyFont="1" applyFill="1" applyBorder="1" applyAlignment="1" applyProtection="1">
      <alignment horizontal="center" vertical="center" shrinkToFit="1"/>
      <protection locked="0"/>
    </xf>
    <xf numFmtId="198" fontId="352" fillId="0" borderId="7" xfId="21" applyNumberFormat="1" applyFont="1" applyFill="1" applyBorder="1" applyAlignment="1" applyProtection="1">
      <alignment horizontal="center" vertical="center" shrinkToFit="1"/>
      <protection locked="0"/>
    </xf>
    <xf numFmtId="198" fontId="352" fillId="0" borderId="9" xfId="21" applyNumberFormat="1" applyFont="1" applyFill="1" applyBorder="1" applyAlignment="1" applyProtection="1">
      <alignment horizontal="center" vertical="center" shrinkToFit="1"/>
      <protection locked="0"/>
    </xf>
    <xf numFmtId="176" fontId="354" fillId="0" borderId="3" xfId="21" applyNumberFormat="1" applyFont="1" applyFill="1" applyBorder="1" applyAlignment="1" applyProtection="1">
      <alignment horizontal="left" vertical="top" shrinkToFit="1"/>
    </xf>
    <xf numFmtId="176" fontId="354" fillId="0" borderId="4" xfId="21" applyNumberFormat="1" applyFont="1" applyFill="1" applyBorder="1" applyAlignment="1" applyProtection="1">
      <alignment horizontal="left" vertical="top" shrinkToFit="1"/>
    </xf>
    <xf numFmtId="176" fontId="354" fillId="0" borderId="5" xfId="21" applyNumberFormat="1" applyFont="1" applyFill="1" applyBorder="1" applyAlignment="1" applyProtection="1">
      <alignment horizontal="left" vertical="top" shrinkToFit="1"/>
    </xf>
    <xf numFmtId="0" fontId="388" fillId="2" borderId="452" xfId="0" applyFont="1" applyFill="1" applyBorder="1" applyAlignment="1" applyProtection="1">
      <alignment horizontal="center" vertical="center"/>
      <protection locked="0"/>
    </xf>
    <xf numFmtId="49" fontId="222" fillId="0" borderId="2" xfId="21" applyNumberFormat="1" applyFont="1" applyBorder="1" applyAlignment="1" applyProtection="1">
      <alignment horizontal="center" vertical="center"/>
    </xf>
    <xf numFmtId="0" fontId="352" fillId="0" borderId="6" xfId="21" applyFont="1" applyFill="1" applyBorder="1" applyAlignment="1" applyProtection="1">
      <alignment horizontal="center" vertical="center" shrinkToFit="1"/>
    </xf>
    <xf numFmtId="0" fontId="352" fillId="0" borderId="7" xfId="21" applyFont="1" applyFill="1" applyBorder="1" applyAlignment="1" applyProtection="1">
      <alignment horizontal="center" vertical="center" shrinkToFit="1"/>
    </xf>
    <xf numFmtId="0" fontId="352" fillId="0" borderId="8" xfId="21" applyFont="1" applyFill="1" applyBorder="1" applyAlignment="1" applyProtection="1">
      <alignment horizontal="center" vertical="center" shrinkToFit="1"/>
    </xf>
    <xf numFmtId="0" fontId="352" fillId="0" borderId="9" xfId="21" applyFont="1" applyFill="1" applyBorder="1" applyAlignment="1" applyProtection="1">
      <alignment horizontal="center" vertical="center" shrinkToFit="1"/>
    </xf>
    <xf numFmtId="176" fontId="352" fillId="0" borderId="6" xfId="21" applyNumberFormat="1" applyFont="1" applyFill="1" applyBorder="1" applyAlignment="1" applyProtection="1">
      <alignment horizontal="right" vertical="center" shrinkToFit="1"/>
    </xf>
    <xf numFmtId="176" fontId="352" fillId="0" borderId="0" xfId="21" applyNumberFormat="1" applyFont="1" applyFill="1" applyBorder="1" applyAlignment="1" applyProtection="1">
      <alignment horizontal="right" vertical="center" shrinkToFit="1"/>
    </xf>
    <xf numFmtId="176" fontId="352" fillId="0" borderId="7" xfId="21" applyNumberFormat="1" applyFont="1" applyFill="1" applyBorder="1" applyAlignment="1" applyProtection="1">
      <alignment horizontal="right" vertical="center" shrinkToFit="1"/>
    </xf>
    <xf numFmtId="176" fontId="352" fillId="0" borderId="8" xfId="21" applyNumberFormat="1" applyFont="1" applyFill="1" applyBorder="1" applyAlignment="1" applyProtection="1">
      <alignment horizontal="right" vertical="center" shrinkToFit="1"/>
    </xf>
    <xf numFmtId="176" fontId="352" fillId="0" borderId="1" xfId="21" applyNumberFormat="1" applyFont="1" applyFill="1" applyBorder="1" applyAlignment="1" applyProtection="1">
      <alignment horizontal="right" vertical="center" shrinkToFit="1"/>
    </xf>
    <xf numFmtId="176" fontId="352" fillId="0" borderId="9" xfId="21" applyNumberFormat="1" applyFont="1" applyFill="1" applyBorder="1" applyAlignment="1" applyProtection="1">
      <alignment horizontal="right" vertical="center" shrinkToFit="1"/>
    </xf>
    <xf numFmtId="0" fontId="108" fillId="0" borderId="6" xfId="21" applyFont="1" applyFill="1" applyBorder="1" applyAlignment="1">
      <alignment horizontal="center" vertical="center"/>
    </xf>
    <xf numFmtId="0" fontId="108" fillId="0" borderId="0" xfId="21" applyFont="1" applyFill="1" applyAlignment="1">
      <alignment horizontal="center" vertical="center"/>
    </xf>
    <xf numFmtId="0" fontId="108" fillId="0" borderId="8" xfId="21" applyFont="1" applyFill="1" applyBorder="1" applyAlignment="1">
      <alignment horizontal="center" vertical="center"/>
    </xf>
    <xf numFmtId="0" fontId="108" fillId="0" borderId="1" xfId="21" applyFont="1" applyFill="1" applyBorder="1" applyAlignment="1">
      <alignment horizontal="center" vertical="center"/>
    </xf>
    <xf numFmtId="0" fontId="352" fillId="0" borderId="61" xfId="21" applyFont="1" applyFill="1" applyBorder="1" applyAlignment="1" applyProtection="1">
      <alignment horizontal="center" vertical="center" wrapText="1" shrinkToFit="1"/>
    </xf>
    <xf numFmtId="0" fontId="352" fillId="0" borderId="62" xfId="21" applyFont="1" applyFill="1" applyBorder="1" applyAlignment="1" applyProtection="1">
      <alignment horizontal="center" vertical="center" wrapText="1" shrinkToFit="1"/>
    </xf>
    <xf numFmtId="0" fontId="352" fillId="0" borderId="10" xfId="21" applyFont="1" applyFill="1" applyBorder="1" applyAlignment="1" applyProtection="1">
      <alignment horizontal="center" vertical="center" wrapText="1" shrinkToFit="1"/>
    </xf>
    <xf numFmtId="0" fontId="72" fillId="0" borderId="3" xfId="21" applyFont="1" applyFill="1" applyBorder="1" applyAlignment="1">
      <alignment horizontal="center" vertical="center" textRotation="255" shrinkToFit="1"/>
    </xf>
    <xf numFmtId="0" fontId="72" fillId="0" borderId="6" xfId="21" applyFont="1" applyFill="1" applyBorder="1" applyAlignment="1">
      <alignment horizontal="center" vertical="center" textRotation="255" shrinkToFit="1"/>
    </xf>
    <xf numFmtId="0" fontId="72" fillId="0" borderId="8" xfId="21" applyFont="1" applyFill="1" applyBorder="1" applyAlignment="1">
      <alignment horizontal="center" vertical="center" textRotation="255" shrinkToFit="1"/>
    </xf>
    <xf numFmtId="0" fontId="72" fillId="0" borderId="3" xfId="21" applyFont="1" applyFill="1" applyBorder="1" applyAlignment="1">
      <alignment horizontal="center" vertical="center"/>
    </xf>
    <xf numFmtId="0" fontId="72" fillId="0" borderId="300" xfId="21" applyFont="1" applyFill="1" applyBorder="1" applyAlignment="1">
      <alignment horizontal="center" vertical="center"/>
    </xf>
    <xf numFmtId="0" fontId="72" fillId="0" borderId="8" xfId="21" applyFont="1" applyFill="1" applyBorder="1" applyAlignment="1">
      <alignment horizontal="center" vertical="center"/>
    </xf>
    <xf numFmtId="0" fontId="72" fillId="0" borderId="120" xfId="21" applyFont="1" applyFill="1" applyBorder="1" applyAlignment="1">
      <alignment horizontal="center" vertical="center"/>
    </xf>
    <xf numFmtId="176" fontId="72" fillId="0" borderId="462" xfId="21" applyNumberFormat="1" applyFont="1" applyFill="1" applyBorder="1" applyAlignment="1">
      <alignment horizontal="center" vertical="center"/>
    </xf>
    <xf numFmtId="176" fontId="72" fillId="0" borderId="463" xfId="21" applyNumberFormat="1" applyFont="1" applyFill="1" applyBorder="1" applyAlignment="1">
      <alignment horizontal="center" vertical="center"/>
    </xf>
    <xf numFmtId="176" fontId="72" fillId="0" borderId="4" xfId="21" applyNumberFormat="1" applyFont="1" applyFill="1" applyBorder="1" applyAlignment="1">
      <alignment horizontal="center" vertical="center"/>
    </xf>
    <xf numFmtId="176" fontId="72" fillId="0" borderId="1" xfId="21" applyNumberFormat="1" applyFont="1" applyFill="1" applyBorder="1" applyAlignment="1">
      <alignment horizontal="center" vertical="center"/>
    </xf>
    <xf numFmtId="0" fontId="3" fillId="0" borderId="1" xfId="0" applyFont="1" applyBorder="1" applyAlignment="1" applyProtection="1">
      <alignment horizontal="center" shrinkToFit="1"/>
    </xf>
    <xf numFmtId="0" fontId="216" fillId="0" borderId="1" xfId="21" applyFont="1" applyBorder="1" applyAlignment="1" applyProtection="1">
      <alignment horizontal="left" vertical="center"/>
    </xf>
    <xf numFmtId="183" fontId="352" fillId="0" borderId="0" xfId="21" applyNumberFormat="1" applyFont="1" applyFill="1" applyBorder="1" applyAlignment="1" applyProtection="1">
      <alignment horizontal="center" vertical="center" shrinkToFit="1"/>
    </xf>
    <xf numFmtId="183" fontId="352" fillId="0" borderId="1" xfId="21" applyNumberFormat="1" applyFont="1" applyFill="1" applyBorder="1" applyAlignment="1" applyProtection="1">
      <alignment horizontal="center" vertical="center" shrinkToFit="1"/>
    </xf>
    <xf numFmtId="184" fontId="352" fillId="0" borderId="0" xfId="21" applyNumberFormat="1" applyFont="1" applyFill="1" applyBorder="1" applyAlignment="1" applyProtection="1">
      <alignment horizontal="center" vertical="center" shrinkToFit="1"/>
    </xf>
    <xf numFmtId="184" fontId="352" fillId="0" borderId="1" xfId="21" applyNumberFormat="1" applyFont="1" applyFill="1" applyBorder="1" applyAlignment="1" applyProtection="1">
      <alignment horizontal="center" vertical="center" shrinkToFit="1"/>
    </xf>
    <xf numFmtId="0" fontId="222" fillId="0" borderId="3" xfId="21" applyFont="1" applyBorder="1" applyAlignment="1" applyProtection="1">
      <alignment horizontal="center" vertical="center" shrinkToFit="1"/>
    </xf>
    <xf numFmtId="0" fontId="222" fillId="0" borderId="5" xfId="21" applyFont="1" applyBorder="1" applyAlignment="1" applyProtection="1">
      <alignment horizontal="center" vertical="center" shrinkToFit="1"/>
    </xf>
    <xf numFmtId="0" fontId="222" fillId="0" borderId="6" xfId="21" applyFont="1" applyBorder="1" applyAlignment="1" applyProtection="1">
      <alignment horizontal="center" vertical="center" shrinkToFit="1"/>
    </xf>
    <xf numFmtId="0" fontId="222" fillId="0" borderId="7" xfId="21" applyFont="1" applyBorder="1" applyAlignment="1" applyProtection="1">
      <alignment horizontal="center" vertical="center" shrinkToFit="1"/>
    </xf>
    <xf numFmtId="0" fontId="356" fillId="0" borderId="0" xfId="21" applyFont="1" applyFill="1" applyBorder="1" applyAlignment="1" applyProtection="1">
      <alignment horizontal="center" vertical="center"/>
    </xf>
    <xf numFmtId="49" fontId="222" fillId="0" borderId="2" xfId="21" applyNumberFormat="1" applyFont="1" applyBorder="1" applyAlignment="1" applyProtection="1">
      <alignment horizontal="center" vertical="center" shrinkToFit="1"/>
    </xf>
    <xf numFmtId="0" fontId="365" fillId="10" borderId="15" xfId="21" applyFont="1" applyFill="1" applyBorder="1" applyAlignment="1" applyProtection="1">
      <alignment horizontal="center" vertical="center"/>
    </xf>
    <xf numFmtId="0" fontId="365" fillId="10" borderId="16" xfId="21" applyFont="1" applyFill="1" applyBorder="1" applyAlignment="1" applyProtection="1">
      <alignment horizontal="center" vertical="center"/>
    </xf>
    <xf numFmtId="0" fontId="365" fillId="10" borderId="17" xfId="21" applyFont="1" applyFill="1" applyBorder="1" applyAlignment="1" applyProtection="1">
      <alignment horizontal="center" vertical="center"/>
    </xf>
    <xf numFmtId="0" fontId="365" fillId="10" borderId="18" xfId="21" applyFont="1" applyFill="1" applyBorder="1" applyAlignment="1" applyProtection="1">
      <alignment horizontal="center" vertical="center"/>
    </xf>
    <xf numFmtId="0" fontId="365" fillId="10" borderId="0" xfId="21" applyFont="1" applyFill="1" applyBorder="1" applyAlignment="1" applyProtection="1">
      <alignment horizontal="center" vertical="center"/>
    </xf>
    <xf numFmtId="0" fontId="365" fillId="10" borderId="19" xfId="21" applyFont="1" applyFill="1" applyBorder="1" applyAlignment="1" applyProtection="1">
      <alignment horizontal="center" vertical="center"/>
    </xf>
    <xf numFmtId="0" fontId="365" fillId="10" borderId="20" xfId="21" applyFont="1" applyFill="1" applyBorder="1" applyAlignment="1" applyProtection="1">
      <alignment horizontal="center" vertical="center"/>
    </xf>
    <xf numFmtId="0" fontId="365" fillId="10" borderId="11" xfId="21" applyFont="1" applyFill="1" applyBorder="1" applyAlignment="1" applyProtection="1">
      <alignment horizontal="center" vertical="center"/>
    </xf>
    <xf numFmtId="0" fontId="365" fillId="10" borderId="21" xfId="21" applyFont="1" applyFill="1" applyBorder="1" applyAlignment="1" applyProtection="1">
      <alignment horizontal="center" vertical="center"/>
    </xf>
    <xf numFmtId="0" fontId="354" fillId="0" borderId="3" xfId="0" applyFont="1" applyBorder="1" applyAlignment="1" applyProtection="1">
      <alignment horizontal="center" vertical="center" shrinkToFit="1"/>
    </xf>
    <xf numFmtId="0" fontId="354" fillId="0" borderId="5" xfId="0" applyFont="1" applyBorder="1" applyAlignment="1" applyProtection="1">
      <alignment horizontal="center" vertical="center" shrinkToFit="1"/>
    </xf>
    <xf numFmtId="0" fontId="354" fillId="0" borderId="6" xfId="0" applyFont="1" applyBorder="1" applyAlignment="1" applyProtection="1">
      <alignment horizontal="center" vertical="center" shrinkToFit="1"/>
    </xf>
    <xf numFmtId="0" fontId="354" fillId="0" borderId="7" xfId="0" applyFont="1" applyBorder="1" applyAlignment="1" applyProtection="1">
      <alignment horizontal="center" vertical="center" shrinkToFit="1"/>
    </xf>
    <xf numFmtId="0" fontId="354" fillId="0" borderId="202" xfId="0" applyFont="1" applyBorder="1" applyAlignment="1" applyProtection="1">
      <alignment horizontal="center" vertical="center" shrinkToFit="1"/>
    </xf>
    <xf numFmtId="0" fontId="354" fillId="0" borderId="204" xfId="0" applyFont="1" applyBorder="1" applyAlignment="1" applyProtection="1">
      <alignment horizontal="center" vertical="center" shrinkToFit="1"/>
    </xf>
    <xf numFmtId="0" fontId="222" fillId="0" borderId="3" xfId="21" applyFont="1" applyFill="1" applyBorder="1" applyAlignment="1" applyProtection="1">
      <alignment horizontal="center" vertical="center" wrapText="1" shrinkToFit="1"/>
    </xf>
    <xf numFmtId="0" fontId="222" fillId="0" borderId="5" xfId="21" applyFont="1" applyFill="1" applyBorder="1" applyAlignment="1" applyProtection="1">
      <alignment horizontal="center" vertical="center" shrinkToFit="1"/>
    </xf>
    <xf numFmtId="0" fontId="222" fillId="0" borderId="6" xfId="21" applyFont="1" applyFill="1" applyBorder="1" applyAlignment="1" applyProtection="1">
      <alignment horizontal="center" vertical="center" shrinkToFit="1"/>
    </xf>
    <xf numFmtId="0" fontId="222" fillId="0" borderId="7" xfId="21" applyFont="1" applyFill="1" applyBorder="1" applyAlignment="1" applyProtection="1">
      <alignment horizontal="center" vertical="center" shrinkToFit="1"/>
    </xf>
    <xf numFmtId="0" fontId="354" fillId="2" borderId="8" xfId="0" applyFont="1" applyFill="1" applyBorder="1" applyAlignment="1" applyProtection="1">
      <alignment horizontal="center" vertical="center" wrapText="1" shrinkToFit="1"/>
      <protection locked="0"/>
    </xf>
    <xf numFmtId="0" fontId="354" fillId="2" borderId="1" xfId="0" applyFont="1" applyFill="1" applyBorder="1" applyAlignment="1" applyProtection="1">
      <alignment horizontal="center" vertical="center" wrapText="1" shrinkToFit="1"/>
      <protection locked="0"/>
    </xf>
    <xf numFmtId="0" fontId="354" fillId="2" borderId="9" xfId="0" applyFont="1" applyFill="1" applyBorder="1" applyAlignment="1" applyProtection="1">
      <alignment horizontal="center" vertical="center" wrapText="1" shrinkToFit="1"/>
      <protection locked="0"/>
    </xf>
    <xf numFmtId="0" fontId="354" fillId="2" borderId="3" xfId="21" applyFont="1" applyFill="1" applyBorder="1" applyAlignment="1" applyProtection="1">
      <alignment horizontal="center" vertical="center" wrapText="1" shrinkToFit="1"/>
      <protection locked="0"/>
    </xf>
    <xf numFmtId="0" fontId="354" fillId="2" borderId="4" xfId="21" applyFont="1" applyFill="1" applyBorder="1" applyAlignment="1" applyProtection="1">
      <alignment horizontal="center" vertical="center" wrapText="1" shrinkToFit="1"/>
      <protection locked="0"/>
    </xf>
    <xf numFmtId="0" fontId="354" fillId="2" borderId="5" xfId="21" applyFont="1" applyFill="1" applyBorder="1" applyAlignment="1" applyProtection="1">
      <alignment horizontal="center" vertical="center" wrapText="1" shrinkToFit="1"/>
      <protection locked="0"/>
    </xf>
    <xf numFmtId="0" fontId="354" fillId="2" borderId="6" xfId="21" applyFont="1" applyFill="1" applyBorder="1" applyAlignment="1" applyProtection="1">
      <alignment horizontal="center" vertical="center" wrapText="1" shrinkToFit="1"/>
      <protection locked="0"/>
    </xf>
    <xf numFmtId="0" fontId="354" fillId="2" borderId="0" xfId="21" applyFont="1" applyFill="1" applyBorder="1" applyAlignment="1" applyProtection="1">
      <alignment horizontal="center" vertical="center" wrapText="1" shrinkToFit="1"/>
      <protection locked="0"/>
    </xf>
    <xf numFmtId="0" fontId="354" fillId="2" borderId="7" xfId="21" applyFont="1" applyFill="1" applyBorder="1" applyAlignment="1" applyProtection="1">
      <alignment horizontal="center" vertical="center" wrapText="1" shrinkToFit="1"/>
      <protection locked="0"/>
    </xf>
    <xf numFmtId="0" fontId="354" fillId="2" borderId="202" xfId="21" applyFont="1" applyFill="1" applyBorder="1" applyAlignment="1" applyProtection="1">
      <alignment horizontal="center" vertical="center" wrapText="1" shrinkToFit="1"/>
      <protection locked="0"/>
    </xf>
    <xf numFmtId="0" fontId="354" fillId="2" borderId="155" xfId="21" applyFont="1" applyFill="1" applyBorder="1" applyAlignment="1" applyProtection="1">
      <alignment horizontal="center" vertical="center" wrapText="1" shrinkToFit="1"/>
      <protection locked="0"/>
    </xf>
    <xf numFmtId="0" fontId="354" fillId="2" borderId="204" xfId="21" applyFont="1" applyFill="1" applyBorder="1" applyAlignment="1" applyProtection="1">
      <alignment horizontal="center" vertical="center" wrapText="1" shrinkToFit="1"/>
      <protection locked="0"/>
    </xf>
    <xf numFmtId="0" fontId="80" fillId="0" borderId="0" xfId="21" applyFont="1" applyAlignment="1">
      <alignment horizontal="left" vertical="center" shrinkToFit="1"/>
    </xf>
    <xf numFmtId="0" fontId="225" fillId="0" borderId="8" xfId="21" applyFont="1" applyBorder="1" applyAlignment="1" applyProtection="1">
      <alignment horizontal="distributed" vertical="center" wrapText="1" shrinkToFit="1"/>
    </xf>
    <xf numFmtId="0" fontId="225" fillId="0" borderId="9" xfId="21" applyFont="1" applyBorder="1" applyAlignment="1" applyProtection="1">
      <alignment horizontal="distributed" vertical="center" wrapText="1" shrinkToFit="1"/>
    </xf>
    <xf numFmtId="0" fontId="354" fillId="0" borderId="61" xfId="21" applyFont="1" applyBorder="1" applyAlignment="1" applyProtection="1">
      <alignment horizontal="center" vertical="distributed" textRotation="255" shrinkToFit="1"/>
    </xf>
    <xf numFmtId="0" fontId="354" fillId="0" borderId="62" xfId="21" applyFont="1" applyBorder="1" applyAlignment="1" applyProtection="1">
      <alignment horizontal="center" vertical="distributed" textRotation="255" shrinkToFit="1"/>
    </xf>
    <xf numFmtId="0" fontId="354" fillId="0" borderId="4" xfId="21" applyFont="1" applyBorder="1" applyAlignment="1">
      <alignment horizontal="center" vertical="center" shrinkToFit="1"/>
    </xf>
    <xf numFmtId="0" fontId="354" fillId="0" borderId="5" xfId="21" applyFont="1" applyBorder="1" applyAlignment="1">
      <alignment horizontal="center" vertical="center" shrinkToFit="1"/>
    </xf>
    <xf numFmtId="0" fontId="354" fillId="0" borderId="0" xfId="21" applyFont="1" applyBorder="1" applyAlignment="1">
      <alignment horizontal="center" vertical="center" shrinkToFit="1"/>
    </xf>
    <xf numFmtId="0" fontId="354" fillId="0" borderId="7" xfId="21" applyFont="1" applyBorder="1" applyAlignment="1">
      <alignment horizontal="center" vertical="center" shrinkToFit="1"/>
    </xf>
    <xf numFmtId="0" fontId="222" fillId="2" borderId="61" xfId="21" applyFont="1" applyFill="1" applyBorder="1" applyAlignment="1" applyProtection="1">
      <alignment horizontal="center" vertical="center" wrapText="1" shrinkToFit="1"/>
      <protection locked="0"/>
    </xf>
    <xf numFmtId="0" fontId="222" fillId="2" borderId="62" xfId="21" applyFont="1" applyFill="1" applyBorder="1" applyAlignment="1" applyProtection="1">
      <alignment horizontal="center" vertical="center" wrapText="1" shrinkToFit="1"/>
      <protection locked="0"/>
    </xf>
    <xf numFmtId="0" fontId="222" fillId="2" borderId="69" xfId="21" applyFont="1" applyFill="1" applyBorder="1" applyAlignment="1" applyProtection="1">
      <alignment horizontal="center" vertical="center" wrapText="1" shrinkToFit="1"/>
      <protection locked="0"/>
    </xf>
    <xf numFmtId="0" fontId="354" fillId="0" borderId="8" xfId="21" applyFont="1" applyFill="1" applyBorder="1" applyAlignment="1" applyProtection="1">
      <alignment horizontal="center" vertical="center" shrinkToFit="1"/>
    </xf>
    <xf numFmtId="0" fontId="354" fillId="0" borderId="1" xfId="21" applyFont="1" applyFill="1" applyBorder="1" applyAlignment="1" applyProtection="1">
      <alignment horizontal="center" vertical="center" shrinkToFit="1"/>
    </xf>
    <xf numFmtId="0" fontId="354" fillId="2" borderId="202" xfId="0" applyFont="1" applyFill="1" applyBorder="1" applyAlignment="1" applyProtection="1">
      <alignment horizontal="center" vertical="center" shrinkToFit="1"/>
      <protection locked="0"/>
    </xf>
    <xf numFmtId="0" fontId="354" fillId="2" borderId="204" xfId="0" applyFont="1" applyFill="1" applyBorder="1" applyAlignment="1" applyProtection="1">
      <alignment horizontal="center" vertical="center" shrinkToFit="1"/>
      <protection locked="0"/>
    </xf>
    <xf numFmtId="0" fontId="222" fillId="2" borderId="3" xfId="21" applyFont="1" applyFill="1" applyBorder="1" applyAlignment="1" applyProtection="1">
      <alignment horizontal="center" vertical="center" wrapText="1" shrinkToFit="1"/>
      <protection locked="0"/>
    </xf>
    <xf numFmtId="0" fontId="222" fillId="2" borderId="6" xfId="21" applyFont="1" applyFill="1" applyBorder="1" applyAlignment="1" applyProtection="1">
      <alignment horizontal="center" vertical="center" wrapText="1" shrinkToFit="1"/>
      <protection locked="0"/>
    </xf>
    <xf numFmtId="0" fontId="222" fillId="2" borderId="202" xfId="21" applyFont="1" applyFill="1" applyBorder="1" applyAlignment="1" applyProtection="1">
      <alignment horizontal="center" vertical="center" wrapText="1" shrinkToFit="1"/>
      <protection locked="0"/>
    </xf>
    <xf numFmtId="0" fontId="222" fillId="2" borderId="4" xfId="21" applyFont="1" applyFill="1" applyBorder="1" applyAlignment="1" applyProtection="1">
      <alignment horizontal="center" vertical="center" wrapText="1" shrinkToFit="1"/>
      <protection locked="0"/>
    </xf>
    <xf numFmtId="0" fontId="222" fillId="2" borderId="0" xfId="21" applyFont="1" applyFill="1" applyBorder="1" applyAlignment="1" applyProtection="1">
      <alignment horizontal="center" vertical="center" wrapText="1" shrinkToFit="1"/>
      <protection locked="0"/>
    </xf>
    <xf numFmtId="0" fontId="354" fillId="2" borderId="155" xfId="0" applyFont="1" applyFill="1" applyBorder="1" applyAlignment="1" applyProtection="1">
      <alignment horizontal="center" vertical="center" shrinkToFit="1"/>
      <protection locked="0"/>
    </xf>
    <xf numFmtId="0" fontId="354" fillId="11" borderId="0" xfId="0" applyFont="1" applyFill="1" applyBorder="1" applyAlignment="1">
      <alignment horizontal="center" vertical="center" shrinkToFit="1"/>
    </xf>
    <xf numFmtId="0" fontId="354" fillId="11" borderId="8" xfId="21" applyFont="1" applyFill="1" applyBorder="1" applyAlignment="1" applyProtection="1">
      <alignment horizontal="center" vertical="center" shrinkToFit="1"/>
      <protection locked="0"/>
    </xf>
    <xf numFmtId="0" fontId="354" fillId="11" borderId="9" xfId="21" applyFont="1" applyFill="1" applyBorder="1" applyAlignment="1" applyProtection="1">
      <alignment horizontal="center" vertical="center" shrinkToFit="1"/>
      <protection locked="0"/>
    </xf>
    <xf numFmtId="0" fontId="354" fillId="2" borderId="4" xfId="21" applyFont="1" applyFill="1" applyBorder="1" applyAlignment="1">
      <alignment horizontal="center" vertical="center" shrinkToFit="1"/>
    </xf>
    <xf numFmtId="0" fontId="354" fillId="2" borderId="0" xfId="21" applyFont="1" applyFill="1" applyBorder="1" applyAlignment="1">
      <alignment horizontal="center" vertical="center" shrinkToFit="1"/>
    </xf>
    <xf numFmtId="0" fontId="354" fillId="2" borderId="3" xfId="21" applyFont="1" applyFill="1" applyBorder="1" applyAlignment="1" applyProtection="1">
      <alignment horizontal="center" vertical="center" shrinkToFit="1"/>
    </xf>
    <xf numFmtId="0" fontId="354" fillId="2" borderId="5" xfId="21" applyFont="1" applyFill="1" applyBorder="1" applyAlignment="1" applyProtection="1">
      <alignment horizontal="center" vertical="center" shrinkToFit="1"/>
    </xf>
    <xf numFmtId="0" fontId="354" fillId="2" borderId="6" xfId="21" applyFont="1" applyFill="1" applyBorder="1" applyAlignment="1" applyProtection="1">
      <alignment horizontal="center" vertical="center" shrinkToFit="1"/>
    </xf>
    <xf numFmtId="0" fontId="354" fillId="2" borderId="7" xfId="21" applyFont="1" applyFill="1" applyBorder="1" applyAlignment="1" applyProtection="1">
      <alignment horizontal="center" vertical="center" shrinkToFit="1"/>
    </xf>
    <xf numFmtId="0" fontId="354" fillId="11" borderId="202" xfId="0" applyFont="1" applyFill="1" applyBorder="1" applyAlignment="1" applyProtection="1">
      <alignment horizontal="center" vertical="center" shrinkToFit="1"/>
    </xf>
    <xf numFmtId="0" fontId="354" fillId="11" borderId="204" xfId="0" applyFont="1" applyFill="1" applyBorder="1" applyAlignment="1" applyProtection="1">
      <alignment horizontal="center" vertical="center" shrinkToFit="1"/>
    </xf>
    <xf numFmtId="0" fontId="354" fillId="0" borderId="77" xfId="21" applyFont="1" applyFill="1" applyBorder="1" applyAlignment="1" applyProtection="1">
      <alignment horizontal="center" vertical="center" shrinkToFit="1"/>
    </xf>
    <xf numFmtId="0" fontId="354" fillId="0" borderId="76" xfId="21" applyFont="1" applyFill="1" applyBorder="1" applyAlignment="1" applyProtection="1">
      <alignment horizontal="center" vertical="center" shrinkToFit="1"/>
    </xf>
    <xf numFmtId="0" fontId="354" fillId="2" borderId="3" xfId="0" applyFont="1" applyFill="1" applyBorder="1" applyAlignment="1">
      <alignment horizontal="center" vertical="center" shrinkToFit="1"/>
    </xf>
    <xf numFmtId="0" fontId="354" fillId="2" borderId="5" xfId="0" applyFont="1" applyFill="1" applyBorder="1" applyAlignment="1">
      <alignment horizontal="center" vertical="center" shrinkToFit="1"/>
    </xf>
    <xf numFmtId="0" fontId="354" fillId="2" borderId="6" xfId="0" applyFont="1" applyFill="1" applyBorder="1" applyAlignment="1">
      <alignment horizontal="center" vertical="center" shrinkToFit="1"/>
    </xf>
    <xf numFmtId="0" fontId="354" fillId="2" borderId="7" xfId="0" applyFont="1" applyFill="1" applyBorder="1" applyAlignment="1">
      <alignment horizontal="center" vertical="center" shrinkToFit="1"/>
    </xf>
    <xf numFmtId="0" fontId="354" fillId="2" borderId="202" xfId="0" applyFont="1" applyFill="1" applyBorder="1" applyAlignment="1">
      <alignment horizontal="center" vertical="center" shrinkToFit="1"/>
    </xf>
    <xf numFmtId="0" fontId="354" fillId="2" borderId="204" xfId="0" applyFont="1" applyFill="1" applyBorder="1" applyAlignment="1">
      <alignment horizontal="center" vertical="center" shrinkToFit="1"/>
    </xf>
    <xf numFmtId="0" fontId="354" fillId="0" borderId="155" xfId="0" applyFont="1" applyFill="1" applyBorder="1" applyAlignment="1" applyProtection="1">
      <alignment horizontal="center" vertical="center" shrinkToFit="1"/>
    </xf>
    <xf numFmtId="0" fontId="354" fillId="0" borderId="77" xfId="0" applyFont="1" applyBorder="1" applyAlignment="1" applyProtection="1">
      <alignment horizontal="center" vertical="center" shrinkToFit="1"/>
    </xf>
    <xf numFmtId="0" fontId="354" fillId="0" borderId="76" xfId="0" applyFont="1" applyBorder="1" applyAlignment="1" applyProtection="1">
      <alignment horizontal="center" vertical="center" shrinkToFit="1"/>
    </xf>
    <xf numFmtId="0" fontId="354" fillId="0" borderId="8" xfId="0" applyFont="1" applyBorder="1" applyAlignment="1" applyProtection="1">
      <alignment horizontal="center" vertical="center" shrinkToFit="1"/>
    </xf>
    <xf numFmtId="0" fontId="354" fillId="0" borderId="9" xfId="0" applyFont="1" applyBorder="1" applyAlignment="1" applyProtection="1">
      <alignment horizontal="center" vertical="center" shrinkToFit="1"/>
    </xf>
    <xf numFmtId="0" fontId="354" fillId="0" borderId="0" xfId="0" applyFont="1" applyBorder="1" applyAlignment="1" applyProtection="1">
      <alignment horizontal="center" vertical="center" shrinkToFit="1"/>
    </xf>
    <xf numFmtId="0" fontId="354" fillId="0" borderId="1" xfId="0" applyFont="1" applyBorder="1" applyAlignment="1" applyProtection="1">
      <alignment horizontal="center" vertical="center" shrinkToFit="1"/>
    </xf>
    <xf numFmtId="0" fontId="354" fillId="0" borderId="9" xfId="21" applyFont="1" applyFill="1" applyBorder="1" applyAlignment="1" applyProtection="1">
      <alignment horizontal="center" vertical="center" shrinkToFit="1"/>
    </xf>
    <xf numFmtId="0" fontId="273" fillId="51" borderId="446" xfId="0" applyFont="1" applyFill="1" applyBorder="1" applyAlignment="1">
      <alignment horizontal="center" vertical="center" wrapText="1"/>
    </xf>
    <xf numFmtId="0" fontId="273" fillId="51" borderId="447" xfId="0" applyFont="1" applyFill="1" applyBorder="1" applyAlignment="1">
      <alignment horizontal="center" vertical="center" wrapText="1"/>
    </xf>
    <xf numFmtId="0" fontId="273" fillId="51" borderId="448" xfId="0" applyFont="1" applyFill="1" applyBorder="1" applyAlignment="1">
      <alignment horizontal="center" vertical="center" wrapText="1"/>
    </xf>
    <xf numFmtId="0" fontId="273" fillId="51" borderId="449" xfId="0" applyFont="1" applyFill="1" applyBorder="1" applyAlignment="1">
      <alignment horizontal="center" vertical="center" wrapText="1"/>
    </xf>
    <xf numFmtId="0" fontId="273" fillId="51" borderId="450" xfId="0" applyFont="1" applyFill="1" applyBorder="1" applyAlignment="1">
      <alignment horizontal="center" vertical="center" wrapText="1"/>
    </xf>
    <xf numFmtId="0" fontId="273" fillId="51" borderId="451" xfId="0" applyFont="1" applyFill="1" applyBorder="1" applyAlignment="1">
      <alignment horizontal="center" vertical="center" wrapText="1"/>
    </xf>
    <xf numFmtId="0" fontId="354" fillId="11" borderId="77" xfId="21" applyFont="1" applyFill="1" applyBorder="1" applyAlignment="1" applyProtection="1">
      <alignment horizontal="center" vertical="center" shrinkToFit="1"/>
    </xf>
    <xf numFmtId="0" fontId="354" fillId="11" borderId="76" xfId="21" applyFont="1" applyFill="1" applyBorder="1" applyAlignment="1" applyProtection="1">
      <alignment horizontal="center" vertical="center" shrinkToFit="1"/>
    </xf>
    <xf numFmtId="0" fontId="354" fillId="11" borderId="8" xfId="21" applyFont="1" applyFill="1" applyBorder="1" applyAlignment="1" applyProtection="1">
      <alignment horizontal="center" vertical="center" shrinkToFit="1"/>
    </xf>
    <xf numFmtId="0" fontId="274" fillId="53" borderId="38" xfId="0" applyFont="1" applyFill="1" applyBorder="1" applyAlignment="1">
      <alignment horizontal="center" vertical="center"/>
    </xf>
    <xf numFmtId="0" fontId="274" fillId="53" borderId="457" xfId="0" applyFont="1" applyFill="1" applyBorder="1" applyAlignment="1">
      <alignment horizontal="center" vertical="center"/>
    </xf>
    <xf numFmtId="49" fontId="138" fillId="8" borderId="12" xfId="0" applyNumberFormat="1" applyFont="1" applyFill="1" applyBorder="1" applyAlignment="1">
      <alignment horizontal="left" vertical="center" wrapText="1"/>
    </xf>
    <xf numFmtId="49" fontId="138" fillId="8" borderId="13" xfId="0" applyNumberFormat="1" applyFont="1" applyFill="1" applyBorder="1" applyAlignment="1">
      <alignment horizontal="left" vertical="center" wrapText="1"/>
    </xf>
    <xf numFmtId="0" fontId="370" fillId="0" borderId="0" xfId="0" applyFont="1" applyFill="1" applyAlignment="1">
      <alignment horizontal="left" vertical="center" wrapText="1"/>
    </xf>
    <xf numFmtId="0" fontId="276" fillId="0" borderId="0" xfId="21" applyFont="1" applyAlignment="1">
      <alignment horizontal="left" vertical="center" wrapText="1"/>
    </xf>
    <xf numFmtId="0" fontId="188" fillId="29" borderId="452" xfId="0" applyFont="1" applyFill="1" applyBorder="1" applyAlignment="1">
      <alignment horizontal="center" vertical="center" wrapText="1"/>
    </xf>
    <xf numFmtId="0" fontId="233" fillId="26" borderId="452" xfId="0" applyFont="1" applyFill="1" applyBorder="1" applyAlignment="1">
      <alignment horizontal="center" vertical="center"/>
    </xf>
    <xf numFmtId="0" fontId="272" fillId="50" borderId="446" xfId="0" applyFont="1" applyFill="1" applyBorder="1" applyAlignment="1">
      <alignment horizontal="center" vertical="center" wrapText="1" shrinkToFit="1"/>
    </xf>
    <xf numFmtId="0" fontId="272" fillId="50" borderId="447" xfId="0" applyFont="1" applyFill="1" applyBorder="1" applyAlignment="1">
      <alignment horizontal="center" vertical="center" wrapText="1" shrinkToFit="1"/>
    </xf>
    <xf numFmtId="0" fontId="272" fillId="50" borderId="449" xfId="0" applyFont="1" applyFill="1" applyBorder="1" applyAlignment="1">
      <alignment horizontal="center" vertical="center" wrapText="1" shrinkToFit="1"/>
    </xf>
    <xf numFmtId="0" fontId="272" fillId="50" borderId="450" xfId="0" applyFont="1" applyFill="1" applyBorder="1" applyAlignment="1">
      <alignment horizontal="center" vertical="center" wrapText="1" shrinkToFit="1"/>
    </xf>
    <xf numFmtId="0" fontId="277" fillId="0" borderId="0" xfId="0" applyFont="1" applyBorder="1" applyAlignment="1">
      <alignment horizontal="left" vertical="center"/>
    </xf>
    <xf numFmtId="0" fontId="216" fillId="0" borderId="0" xfId="21" applyFont="1" applyBorder="1" applyAlignment="1" applyProtection="1">
      <alignment horizontal="left" vertical="center"/>
    </xf>
    <xf numFmtId="0" fontId="3" fillId="0" borderId="0" xfId="0" applyFont="1" applyBorder="1" applyAlignment="1" applyProtection="1">
      <alignment horizontal="center" shrinkToFit="1"/>
    </xf>
    <xf numFmtId="0" fontId="72" fillId="0" borderId="6" xfId="21" applyFont="1" applyFill="1" applyBorder="1" applyAlignment="1">
      <alignment horizontal="center" vertical="center"/>
    </xf>
    <xf numFmtId="0" fontId="72" fillId="0" borderId="119" xfId="21" applyFont="1" applyFill="1" applyBorder="1" applyAlignment="1">
      <alignment horizontal="center" vertical="center"/>
    </xf>
    <xf numFmtId="176" fontId="72" fillId="0" borderId="464" xfId="21" applyNumberFormat="1" applyFont="1" applyFill="1" applyBorder="1" applyAlignment="1">
      <alignment horizontal="center" vertical="center"/>
    </xf>
    <xf numFmtId="176" fontId="72" fillId="0" borderId="0" xfId="21" applyNumberFormat="1" applyFont="1" applyFill="1" applyAlignment="1">
      <alignment horizontal="center" vertical="center"/>
    </xf>
    <xf numFmtId="176" fontId="72" fillId="0" borderId="7" xfId="21" applyNumberFormat="1" applyFont="1" applyFill="1" applyBorder="1" applyAlignment="1">
      <alignment horizontal="center" vertical="center"/>
    </xf>
    <xf numFmtId="176" fontId="72" fillId="0" borderId="110" xfId="21" applyNumberFormat="1" applyFont="1" applyFill="1" applyBorder="1" applyAlignment="1">
      <alignment horizontal="center" vertical="center"/>
    </xf>
    <xf numFmtId="176" fontId="72" fillId="0" borderId="109" xfId="21" applyNumberFormat="1" applyFont="1" applyFill="1" applyBorder="1" applyAlignment="1">
      <alignment horizontal="center" vertical="center"/>
    </xf>
    <xf numFmtId="176" fontId="367" fillId="0" borderId="462" xfId="21" applyNumberFormat="1" applyFont="1" applyFill="1" applyBorder="1" applyAlignment="1">
      <alignment horizontal="center" vertical="center" shrinkToFit="1"/>
    </xf>
    <xf numFmtId="176" fontId="367" fillId="0" borderId="4" xfId="21" applyNumberFormat="1" applyFont="1" applyFill="1" applyBorder="1" applyAlignment="1">
      <alignment horizontal="center" vertical="center" shrinkToFit="1"/>
    </xf>
    <xf numFmtId="176" fontId="367" fillId="0" borderId="5" xfId="21" applyNumberFormat="1" applyFont="1" applyFill="1" applyBorder="1" applyAlignment="1">
      <alignment horizontal="center" vertical="center" shrinkToFit="1"/>
    </xf>
    <xf numFmtId="176" fontId="72" fillId="0" borderId="6" xfId="21" applyNumberFormat="1" applyFont="1" applyFill="1" applyBorder="1" applyAlignment="1">
      <alignment horizontal="center" vertical="center"/>
    </xf>
    <xf numFmtId="176" fontId="72" fillId="0" borderId="8" xfId="21" applyNumberFormat="1" applyFont="1" applyFill="1" applyBorder="1" applyAlignment="1">
      <alignment horizontal="center" vertical="center"/>
    </xf>
    <xf numFmtId="176" fontId="367" fillId="0" borderId="465" xfId="21" applyNumberFormat="1" applyFont="1" applyFill="1" applyBorder="1" applyAlignment="1">
      <alignment horizontal="center" vertical="center" shrinkToFit="1"/>
    </xf>
    <xf numFmtId="176" fontId="367" fillId="0" borderId="441" xfId="21" applyNumberFormat="1" applyFont="1" applyFill="1" applyBorder="1" applyAlignment="1">
      <alignment horizontal="center" vertical="center" shrinkToFit="1"/>
    </xf>
    <xf numFmtId="176" fontId="367" fillId="0" borderId="107" xfId="21" applyNumberFormat="1" applyFont="1" applyFill="1" applyBorder="1" applyAlignment="1">
      <alignment horizontal="center" vertical="center" shrinkToFit="1"/>
    </xf>
    <xf numFmtId="176" fontId="367" fillId="0" borderId="464" xfId="21" applyNumberFormat="1" applyFont="1" applyFill="1" applyBorder="1" applyAlignment="1">
      <alignment horizontal="center" vertical="center" shrinkToFit="1"/>
    </xf>
    <xf numFmtId="176" fontId="367" fillId="0" borderId="0" xfId="21" applyNumberFormat="1" applyFont="1" applyFill="1" applyAlignment="1">
      <alignment horizontal="center" vertical="center" shrinkToFit="1"/>
    </xf>
    <xf numFmtId="176" fontId="367" fillId="0" borderId="7" xfId="21" applyNumberFormat="1" applyFont="1" applyFill="1" applyBorder="1" applyAlignment="1">
      <alignment horizontal="center" vertical="center" shrinkToFit="1"/>
    </xf>
    <xf numFmtId="176" fontId="367" fillId="0" borderId="463" xfId="21" applyNumberFormat="1" applyFont="1" applyFill="1" applyBorder="1" applyAlignment="1">
      <alignment horizontal="center" vertical="center" shrinkToFit="1"/>
    </xf>
    <xf numFmtId="176" fontId="367" fillId="0" borderId="1" xfId="21" applyNumberFormat="1" applyFont="1" applyFill="1" applyBorder="1" applyAlignment="1">
      <alignment horizontal="center" vertical="center" shrinkToFit="1"/>
    </xf>
    <xf numFmtId="176" fontId="367" fillId="0" borderId="9" xfId="21" applyNumberFormat="1" applyFont="1" applyFill="1" applyBorder="1" applyAlignment="1">
      <alignment horizontal="center" vertical="center" shrinkToFit="1"/>
    </xf>
    <xf numFmtId="0" fontId="352" fillId="0" borderId="0" xfId="21" applyFont="1" applyBorder="1" applyAlignment="1" applyProtection="1">
      <alignment horizontal="center" vertical="center" shrinkToFit="1"/>
    </xf>
    <xf numFmtId="176" fontId="352" fillId="0" borderId="0" xfId="21" applyNumberFormat="1" applyFont="1" applyBorder="1" applyAlignment="1" applyProtection="1">
      <alignment horizontal="center" vertical="center" shrinkToFit="1"/>
    </xf>
    <xf numFmtId="176" fontId="352" fillId="0" borderId="0" xfId="21" applyNumberFormat="1" applyFont="1" applyBorder="1" applyAlignment="1" applyProtection="1">
      <alignment horizontal="center" shrinkToFit="1"/>
    </xf>
    <xf numFmtId="176" fontId="352" fillId="0" borderId="0" xfId="21" applyNumberFormat="1" applyFont="1" applyBorder="1" applyAlignment="1" applyProtection="1">
      <alignment horizontal="right" vertical="center" shrinkToFit="1"/>
    </xf>
    <xf numFmtId="176" fontId="352" fillId="2" borderId="0" xfId="21" applyNumberFormat="1" applyFont="1" applyFill="1" applyBorder="1" applyAlignment="1" applyProtection="1">
      <alignment horizontal="center" vertical="center" shrinkToFit="1"/>
      <protection locked="0"/>
    </xf>
    <xf numFmtId="49" fontId="352" fillId="11" borderId="0" xfId="21" applyNumberFormat="1" applyFont="1" applyFill="1" applyBorder="1" applyAlignment="1" applyProtection="1">
      <alignment horizontal="center" vertical="center" shrinkToFit="1"/>
    </xf>
    <xf numFmtId="176" fontId="352" fillId="11" borderId="0" xfId="21" applyNumberFormat="1" applyFont="1" applyFill="1" applyBorder="1" applyAlignment="1" applyProtection="1">
      <alignment horizontal="center" vertical="center" shrinkToFit="1"/>
    </xf>
    <xf numFmtId="176" fontId="352" fillId="0" borderId="0" xfId="21" applyNumberFormat="1" applyFont="1" applyBorder="1" applyAlignment="1" applyProtection="1">
      <alignment horizontal="center" vertical="top" shrinkToFit="1"/>
    </xf>
    <xf numFmtId="183" fontId="352" fillId="11" borderId="0" xfId="21" applyNumberFormat="1" applyFont="1" applyFill="1" applyBorder="1" applyAlignment="1" applyProtection="1">
      <alignment horizontal="center" vertical="center" shrinkToFit="1"/>
    </xf>
    <xf numFmtId="184" fontId="352" fillId="11" borderId="0" xfId="21" applyNumberFormat="1" applyFont="1" applyFill="1" applyBorder="1" applyAlignment="1" applyProtection="1">
      <alignment horizontal="center" vertical="center" shrinkToFit="1"/>
    </xf>
    <xf numFmtId="0" fontId="352" fillId="0" borderId="0" xfId="21" applyFont="1" applyBorder="1" applyAlignment="1" applyProtection="1">
      <alignment horizontal="center" vertical="center" wrapText="1" shrinkToFit="1"/>
    </xf>
    <xf numFmtId="176" fontId="354" fillId="0" borderId="0" xfId="21" applyNumberFormat="1" applyFont="1" applyBorder="1" applyAlignment="1" applyProtection="1">
      <alignment horizontal="left" vertical="top" shrinkToFit="1"/>
    </xf>
    <xf numFmtId="0" fontId="352" fillId="0" borderId="0" xfId="0" applyFont="1" applyBorder="1" applyAlignment="1" applyProtection="1">
      <alignment horizontal="center" vertical="center" shrinkToFit="1"/>
    </xf>
    <xf numFmtId="198" fontId="352" fillId="0" borderId="0" xfId="21" applyNumberFormat="1" applyFont="1" applyBorder="1" applyAlignment="1" applyProtection="1">
      <alignment horizontal="center" vertical="center" shrinkToFit="1"/>
    </xf>
    <xf numFmtId="0" fontId="352" fillId="0" borderId="0" xfId="21" applyNumberFormat="1" applyFont="1" applyBorder="1" applyAlignment="1" applyProtection="1">
      <alignment horizontal="center" vertical="center" shrinkToFit="1"/>
    </xf>
    <xf numFmtId="198" fontId="352" fillId="2" borderId="0" xfId="21" applyNumberFormat="1" applyFont="1" applyFill="1" applyBorder="1" applyAlignment="1" applyProtection="1">
      <alignment horizontal="center" vertical="center" shrinkToFit="1"/>
      <protection locked="0"/>
    </xf>
    <xf numFmtId="199" fontId="352" fillId="2" borderId="0" xfId="21" applyNumberFormat="1" applyFont="1" applyFill="1" applyBorder="1" applyAlignment="1" applyProtection="1">
      <alignment horizontal="center" vertical="center" shrinkToFit="1"/>
      <protection locked="0"/>
    </xf>
    <xf numFmtId="0" fontId="355" fillId="0" borderId="0" xfId="21" applyFont="1" applyFill="1" applyBorder="1" applyAlignment="1" applyProtection="1">
      <alignment horizontal="center" vertical="center" shrinkToFit="1"/>
    </xf>
    <xf numFmtId="49" fontId="222" fillId="0" borderId="0" xfId="21" applyNumberFormat="1" applyFont="1" applyBorder="1" applyAlignment="1" applyProtection="1">
      <alignment horizontal="center" vertical="center" shrinkToFit="1"/>
    </xf>
    <xf numFmtId="0" fontId="222" fillId="0" borderId="0" xfId="21" applyFont="1" applyBorder="1" applyAlignment="1" applyProtection="1">
      <alignment horizontal="left" vertical="center"/>
    </xf>
    <xf numFmtId="49" fontId="222" fillId="0" borderId="0" xfId="21" applyNumberFormat="1" applyFont="1" applyBorder="1" applyAlignment="1" applyProtection="1">
      <alignment horizontal="center" vertical="center"/>
    </xf>
    <xf numFmtId="0" fontId="114" fillId="0" borderId="0" xfId="21" applyFont="1" applyBorder="1" applyAlignment="1" applyProtection="1">
      <alignment horizontal="center" vertical="center" shrinkToFit="1"/>
    </xf>
    <xf numFmtId="0" fontId="354" fillId="0" borderId="0" xfId="21" applyFont="1" applyBorder="1" applyAlignment="1" applyProtection="1">
      <alignment horizontal="center" vertical="distributed" textRotation="255" shrinkToFit="1"/>
    </xf>
    <xf numFmtId="0" fontId="222" fillId="0" borderId="0" xfId="21" applyFont="1" applyBorder="1" applyAlignment="1" applyProtection="1">
      <alignment horizontal="center" vertical="center" shrinkToFit="1"/>
    </xf>
    <xf numFmtId="0" fontId="354" fillId="0" borderId="0" xfId="21" applyFont="1" applyBorder="1" applyAlignment="1" applyProtection="1">
      <alignment horizontal="center" vertical="center" shrinkToFit="1"/>
    </xf>
    <xf numFmtId="0" fontId="354" fillId="0" borderId="0" xfId="21" applyFont="1" applyFill="1" applyBorder="1" applyAlignment="1" applyProtection="1">
      <alignment horizontal="center" vertical="center" shrinkToFit="1"/>
    </xf>
    <xf numFmtId="0" fontId="390" fillId="0" borderId="0" xfId="21" applyFont="1" applyBorder="1" applyAlignment="1" applyProtection="1">
      <alignment horizontal="center" vertical="center" textRotation="255"/>
    </xf>
    <xf numFmtId="0" fontId="222" fillId="0" borderId="0" xfId="21" applyFont="1" applyBorder="1" applyAlignment="1" applyProtection="1">
      <alignment horizontal="center" vertical="center" wrapText="1" shrinkToFit="1"/>
    </xf>
    <xf numFmtId="0" fontId="354" fillId="11" borderId="0" xfId="0" applyFont="1" applyFill="1" applyBorder="1" applyAlignment="1" applyProtection="1">
      <alignment horizontal="center" vertical="center" shrinkToFit="1"/>
    </xf>
    <xf numFmtId="0" fontId="354" fillId="11" borderId="0" xfId="21" applyFont="1" applyFill="1" applyBorder="1" applyAlignment="1" applyProtection="1">
      <alignment horizontal="center" vertical="center" shrinkToFit="1"/>
    </xf>
    <xf numFmtId="0" fontId="354" fillId="0" borderId="0" xfId="21" applyFont="1" applyBorder="1" applyAlignment="1" applyProtection="1">
      <alignment horizontal="center" vertical="center" textRotation="255" shrinkToFit="1"/>
    </xf>
    <xf numFmtId="0" fontId="225" fillId="0" borderId="0" xfId="21" applyFont="1" applyBorder="1" applyAlignment="1" applyProtection="1">
      <alignment horizontal="distributed" vertical="center" wrapText="1" shrinkToFit="1"/>
    </xf>
    <xf numFmtId="0" fontId="354" fillId="2" borderId="0" xfId="21" applyFont="1" applyFill="1" applyBorder="1" applyAlignment="1" applyProtection="1">
      <alignment horizontal="center" vertical="center" shrinkToFit="1"/>
    </xf>
    <xf numFmtId="0" fontId="354" fillId="11" borderId="0" xfId="21" applyFont="1" applyFill="1" applyBorder="1" applyAlignment="1" applyProtection="1">
      <alignment horizontal="center" vertical="center" shrinkToFit="1"/>
      <protection locked="0"/>
    </xf>
    <xf numFmtId="0" fontId="355" fillId="0" borderId="0" xfId="21" applyFont="1" applyBorder="1" applyAlignment="1" applyProtection="1">
      <alignment horizontal="right" vertical="center"/>
    </xf>
    <xf numFmtId="0" fontId="354" fillId="2" borderId="0" xfId="0" applyFont="1" applyFill="1" applyBorder="1" applyAlignment="1" applyProtection="1">
      <alignment horizontal="center" vertical="center" shrinkToFit="1"/>
    </xf>
    <xf numFmtId="0" fontId="354" fillId="2" borderId="0" xfId="0" applyFont="1" applyFill="1" applyBorder="1" applyAlignment="1">
      <alignment horizontal="center" vertical="center" shrinkToFit="1"/>
    </xf>
    <xf numFmtId="0" fontId="170" fillId="53" borderId="452" xfId="0" applyFont="1" applyFill="1" applyBorder="1" applyAlignment="1" applyProtection="1">
      <alignment horizontal="center" vertical="center"/>
    </xf>
    <xf numFmtId="49" fontId="138" fillId="8" borderId="12" xfId="0" applyNumberFormat="1" applyFont="1" applyFill="1" applyBorder="1" applyAlignment="1" applyProtection="1">
      <alignment horizontal="left" vertical="center" wrapText="1"/>
    </xf>
    <xf numFmtId="49" fontId="138" fillId="8" borderId="13" xfId="0" applyNumberFormat="1" applyFont="1" applyFill="1" applyBorder="1" applyAlignment="1" applyProtection="1">
      <alignment horizontal="left" vertical="center" wrapText="1"/>
    </xf>
    <xf numFmtId="0" fontId="352" fillId="0" borderId="3" xfId="0" applyFont="1" applyBorder="1" applyAlignment="1" applyProtection="1">
      <alignment horizontal="center" vertical="center" shrinkToFit="1"/>
    </xf>
    <xf numFmtId="0" fontId="352" fillId="0" borderId="4" xfId="0" applyFont="1" applyBorder="1" applyAlignment="1" applyProtection="1">
      <alignment horizontal="center" vertical="center" shrinkToFit="1"/>
    </xf>
    <xf numFmtId="0" fontId="352" fillId="0" borderId="5" xfId="0" applyFont="1" applyBorder="1" applyAlignment="1" applyProtection="1">
      <alignment horizontal="center" vertical="center" shrinkToFit="1"/>
    </xf>
    <xf numFmtId="0" fontId="352" fillId="0" borderId="8" xfId="0" applyFont="1" applyBorder="1" applyAlignment="1" applyProtection="1">
      <alignment horizontal="center" vertical="center" shrinkToFit="1"/>
    </xf>
    <xf numFmtId="0" fontId="352" fillId="0" borderId="1" xfId="0" applyFont="1" applyBorder="1" applyAlignment="1" applyProtection="1">
      <alignment horizontal="center" vertical="center" shrinkToFit="1"/>
    </xf>
    <xf numFmtId="0" fontId="352" fillId="0" borderId="9" xfId="0" applyFont="1" applyBorder="1" applyAlignment="1" applyProtection="1">
      <alignment horizontal="center" vertical="center" shrinkToFit="1"/>
    </xf>
    <xf numFmtId="176" fontId="352" fillId="0" borderId="6" xfId="21" applyNumberFormat="1" applyFont="1" applyBorder="1" applyAlignment="1" applyProtection="1">
      <alignment horizontal="center" vertical="center" shrinkToFit="1"/>
    </xf>
    <xf numFmtId="176" fontId="352" fillId="0" borderId="8" xfId="21" applyNumberFormat="1" applyFont="1" applyBorder="1" applyAlignment="1" applyProtection="1">
      <alignment horizontal="center" vertical="center" shrinkToFit="1"/>
    </xf>
    <xf numFmtId="176" fontId="352" fillId="0" borderId="1" xfId="21" applyNumberFormat="1" applyFont="1" applyBorder="1" applyAlignment="1" applyProtection="1">
      <alignment horizontal="center" vertical="center" shrinkToFit="1"/>
    </xf>
    <xf numFmtId="176" fontId="352" fillId="0" borderId="7" xfId="21" applyNumberFormat="1" applyFont="1" applyBorder="1" applyAlignment="1" applyProtection="1">
      <alignment horizontal="center" shrinkToFit="1"/>
    </xf>
    <xf numFmtId="176" fontId="352" fillId="0" borderId="1" xfId="21" applyNumberFormat="1" applyFont="1" applyBorder="1" applyAlignment="1" applyProtection="1">
      <alignment horizontal="center" vertical="top" shrinkToFit="1"/>
    </xf>
    <xf numFmtId="176" fontId="352" fillId="0" borderId="9" xfId="21" applyNumberFormat="1" applyFont="1" applyBorder="1" applyAlignment="1" applyProtection="1">
      <alignment horizontal="center" vertical="top" shrinkToFit="1"/>
    </xf>
    <xf numFmtId="0" fontId="370" fillId="0" borderId="0" xfId="0" applyFont="1" applyFill="1" applyAlignment="1" applyProtection="1">
      <alignment horizontal="left" vertical="center" wrapText="1"/>
    </xf>
    <xf numFmtId="0" fontId="276" fillId="0" borderId="0" xfId="21" applyFont="1" applyAlignment="1" applyProtection="1">
      <alignment horizontal="left" vertical="center" wrapText="1"/>
    </xf>
    <xf numFmtId="0" fontId="233" fillId="26" borderId="452" xfId="0" applyFont="1" applyFill="1" applyBorder="1" applyAlignment="1" applyProtection="1">
      <alignment horizontal="center" vertical="center"/>
    </xf>
    <xf numFmtId="0" fontId="188" fillId="29" borderId="452" xfId="0" applyFont="1" applyFill="1" applyBorder="1" applyAlignment="1" applyProtection="1">
      <alignment horizontal="center" vertical="center" wrapText="1"/>
    </xf>
    <xf numFmtId="0" fontId="114" fillId="0" borderId="62" xfId="21" applyFont="1" applyBorder="1" applyAlignment="1" applyProtection="1">
      <alignment horizontal="center" vertical="center" textRotation="255" shrinkToFit="1"/>
    </xf>
    <xf numFmtId="0" fontId="356" fillId="0" borderId="1" xfId="21" applyFont="1" applyFill="1" applyBorder="1" applyAlignment="1" applyProtection="1">
      <alignment horizontal="center" vertical="center"/>
    </xf>
    <xf numFmtId="0" fontId="354" fillId="0" borderId="4" xfId="0" applyFont="1" applyBorder="1" applyAlignment="1" applyProtection="1">
      <alignment horizontal="center" vertical="center" shrinkToFit="1"/>
    </xf>
    <xf numFmtId="0" fontId="80" fillId="0" borderId="0" xfId="21" applyFont="1" applyAlignment="1" applyProtection="1">
      <alignment horizontal="left" vertical="center" shrinkToFit="1"/>
    </xf>
    <xf numFmtId="0" fontId="114" fillId="0" borderId="61" xfId="21" applyFont="1" applyBorder="1" applyAlignment="1" applyProtection="1">
      <alignment horizontal="center" vertical="distributed" textRotation="255" shrinkToFit="1"/>
    </xf>
    <xf numFmtId="0" fontId="114" fillId="0" borderId="62" xfId="21" applyFont="1" applyBorder="1" applyAlignment="1" applyProtection="1">
      <alignment horizontal="center" vertical="distributed" textRotation="255" shrinkToFit="1"/>
    </xf>
    <xf numFmtId="0" fontId="354" fillId="0" borderId="78" xfId="0" applyFont="1" applyFill="1" applyBorder="1" applyAlignment="1" applyProtection="1">
      <alignment horizontal="center" vertical="center" shrinkToFit="1"/>
    </xf>
    <xf numFmtId="0" fontId="369" fillId="0" borderId="0" xfId="21" applyFont="1" applyBorder="1" applyAlignment="1" applyProtection="1">
      <alignment vertical="center" shrinkToFit="1"/>
    </xf>
    <xf numFmtId="0" fontId="222" fillId="0" borderId="4" xfId="21" applyFont="1" applyFill="1" applyBorder="1" applyAlignment="1" applyProtection="1">
      <alignment horizontal="center" vertical="center" wrapText="1" shrinkToFit="1"/>
    </xf>
    <xf numFmtId="0" fontId="222" fillId="0" borderId="0" xfId="21" applyFont="1" applyFill="1" applyBorder="1" applyAlignment="1" applyProtection="1">
      <alignment horizontal="center" vertical="center" shrinkToFit="1"/>
    </xf>
    <xf numFmtId="0" fontId="222" fillId="0" borderId="13" xfId="21" applyFont="1" applyBorder="1" applyAlignment="1" applyProtection="1">
      <alignment horizontal="left" vertical="center"/>
    </xf>
    <xf numFmtId="0" fontId="277" fillId="0" borderId="0" xfId="0" applyFont="1" applyBorder="1" applyAlignment="1" applyProtection="1">
      <alignment horizontal="left" vertical="center"/>
    </xf>
    <xf numFmtId="0" fontId="272" fillId="50" borderId="446" xfId="0" applyFont="1" applyFill="1" applyBorder="1" applyAlignment="1" applyProtection="1">
      <alignment horizontal="center" vertical="center" wrapText="1" shrinkToFit="1"/>
    </xf>
    <xf numFmtId="0" fontId="272" fillId="50" borderId="447" xfId="0" applyFont="1" applyFill="1" applyBorder="1" applyAlignment="1" applyProtection="1">
      <alignment horizontal="center" vertical="center" wrapText="1" shrinkToFit="1"/>
    </xf>
    <xf numFmtId="0" fontId="272" fillId="50" borderId="449" xfId="0" applyFont="1" applyFill="1" applyBorder="1" applyAlignment="1" applyProtection="1">
      <alignment horizontal="center" vertical="center" wrapText="1" shrinkToFit="1"/>
    </xf>
    <xf numFmtId="0" fontId="272" fillId="50" borderId="450" xfId="0" applyFont="1" applyFill="1" applyBorder="1" applyAlignment="1" applyProtection="1">
      <alignment horizontal="center" vertical="center" wrapText="1" shrinkToFit="1"/>
    </xf>
    <xf numFmtId="0" fontId="273" fillId="51" borderId="446" xfId="0" applyFont="1" applyFill="1" applyBorder="1" applyAlignment="1" applyProtection="1">
      <alignment horizontal="center" vertical="center" wrapText="1"/>
    </xf>
    <xf numFmtId="0" fontId="273" fillId="51" borderId="447" xfId="0" applyFont="1" applyFill="1" applyBorder="1" applyAlignment="1" applyProtection="1">
      <alignment horizontal="center" vertical="center" wrapText="1"/>
    </xf>
    <xf numFmtId="0" fontId="273" fillId="51" borderId="448" xfId="0" applyFont="1" applyFill="1" applyBorder="1" applyAlignment="1" applyProtection="1">
      <alignment horizontal="center" vertical="center" wrapText="1"/>
    </xf>
    <xf numFmtId="0" fontId="273" fillId="51" borderId="449" xfId="0" applyFont="1" applyFill="1" applyBorder="1" applyAlignment="1" applyProtection="1">
      <alignment horizontal="center" vertical="center" wrapText="1"/>
    </xf>
    <xf numFmtId="0" fontId="273" fillId="51" borderId="450" xfId="0" applyFont="1" applyFill="1" applyBorder="1" applyAlignment="1" applyProtection="1">
      <alignment horizontal="center" vertical="center" wrapText="1"/>
    </xf>
    <xf numFmtId="0" fontId="273" fillId="51" borderId="451" xfId="0" applyFont="1" applyFill="1" applyBorder="1" applyAlignment="1" applyProtection="1">
      <alignment horizontal="center" vertical="center" wrapText="1"/>
    </xf>
    <xf numFmtId="0" fontId="352" fillId="0" borderId="6" xfId="21" applyFont="1" applyBorder="1" applyAlignment="1" applyProtection="1">
      <alignment horizontal="center" vertical="center" shrinkToFit="1"/>
    </xf>
    <xf numFmtId="0" fontId="352" fillId="0" borderId="7" xfId="21" applyFont="1" applyBorder="1" applyAlignment="1" applyProtection="1">
      <alignment horizontal="center" vertical="center" shrinkToFit="1"/>
    </xf>
    <xf numFmtId="0" fontId="352" fillId="0" borderId="8" xfId="21" applyFont="1" applyBorder="1" applyAlignment="1" applyProtection="1">
      <alignment horizontal="center" vertical="center" shrinkToFit="1"/>
    </xf>
    <xf numFmtId="0" fontId="352" fillId="0" borderId="9" xfId="21" applyFont="1" applyBorder="1" applyAlignment="1" applyProtection="1">
      <alignment horizontal="center" vertical="center" shrinkToFit="1"/>
    </xf>
    <xf numFmtId="176" fontId="352" fillId="11" borderId="1" xfId="21" applyNumberFormat="1" applyFont="1" applyFill="1" applyBorder="1" applyAlignment="1" applyProtection="1">
      <alignment horizontal="center" vertical="center" shrinkToFit="1"/>
    </xf>
    <xf numFmtId="0" fontId="354" fillId="0" borderId="4" xfId="21" applyFont="1" applyBorder="1" applyAlignment="1" applyProtection="1">
      <alignment horizontal="center" vertical="center" shrinkToFit="1"/>
    </xf>
    <xf numFmtId="0" fontId="354" fillId="2" borderId="4" xfId="21" applyFont="1" applyFill="1" applyBorder="1" applyAlignment="1" applyProtection="1">
      <alignment horizontal="center" vertical="center" shrinkToFit="1"/>
    </xf>
    <xf numFmtId="176" fontId="352" fillId="0" borderId="6" xfId="21" applyNumberFormat="1" applyFont="1" applyBorder="1" applyAlignment="1" applyProtection="1">
      <alignment horizontal="right" vertical="center" shrinkToFit="1"/>
    </xf>
    <xf numFmtId="176" fontId="352" fillId="0" borderId="7" xfId="21" applyNumberFormat="1" applyFont="1" applyBorder="1" applyAlignment="1" applyProtection="1">
      <alignment horizontal="right" vertical="center" shrinkToFit="1"/>
    </xf>
    <xf numFmtId="176" fontId="352" fillId="0" borderId="8" xfId="21" applyNumberFormat="1" applyFont="1" applyBorder="1" applyAlignment="1" applyProtection="1">
      <alignment horizontal="right" vertical="center" shrinkToFit="1"/>
    </xf>
    <xf numFmtId="176" fontId="352" fillId="0" borderId="1" xfId="21" applyNumberFormat="1" applyFont="1" applyBorder="1" applyAlignment="1" applyProtection="1">
      <alignment horizontal="right" vertical="center" shrinkToFit="1"/>
    </xf>
    <xf numFmtId="176" fontId="352" fillId="0" borderId="9" xfId="21" applyNumberFormat="1" applyFont="1" applyBorder="1" applyAlignment="1" applyProtection="1">
      <alignment horizontal="right" vertical="center" shrinkToFit="1"/>
    </xf>
    <xf numFmtId="176" fontId="352" fillId="11" borderId="7" xfId="21" applyNumberFormat="1" applyFont="1" applyFill="1" applyBorder="1" applyAlignment="1" applyProtection="1">
      <alignment horizontal="center" vertical="center" shrinkToFit="1"/>
    </xf>
    <xf numFmtId="176" fontId="352" fillId="11" borderId="9" xfId="21" applyNumberFormat="1" applyFont="1" applyFill="1" applyBorder="1" applyAlignment="1" applyProtection="1">
      <alignment horizontal="center" vertical="center" shrinkToFit="1"/>
    </xf>
    <xf numFmtId="49" fontId="352" fillId="11" borderId="1" xfId="21" applyNumberFormat="1" applyFont="1" applyFill="1" applyBorder="1" applyAlignment="1" applyProtection="1">
      <alignment horizontal="center" vertical="center" shrinkToFit="1"/>
    </xf>
    <xf numFmtId="183" fontId="352" fillId="11" borderId="1" xfId="21" applyNumberFormat="1" applyFont="1" applyFill="1" applyBorder="1" applyAlignment="1" applyProtection="1">
      <alignment horizontal="center" vertical="center" shrinkToFit="1"/>
    </xf>
    <xf numFmtId="184" fontId="352" fillId="11" borderId="1" xfId="21" applyNumberFormat="1" applyFont="1" applyFill="1" applyBorder="1" applyAlignment="1" applyProtection="1">
      <alignment horizontal="center" vertical="center" shrinkToFit="1"/>
    </xf>
    <xf numFmtId="176" fontId="352" fillId="2" borderId="6" xfId="21" applyNumberFormat="1" applyFont="1" applyFill="1" applyBorder="1" applyAlignment="1" applyProtection="1">
      <alignment horizontal="center" vertical="center" shrinkToFit="1"/>
      <protection locked="0"/>
    </xf>
    <xf numFmtId="176" fontId="352" fillId="2" borderId="8" xfId="21" applyNumberFormat="1" applyFont="1" applyFill="1" applyBorder="1" applyAlignment="1" applyProtection="1">
      <alignment horizontal="center" vertical="center" shrinkToFit="1"/>
      <protection locked="0"/>
    </xf>
    <xf numFmtId="176" fontId="352" fillId="2" borderId="1" xfId="21" applyNumberFormat="1" applyFont="1" applyFill="1" applyBorder="1" applyAlignment="1" applyProtection="1">
      <alignment horizontal="center" vertical="center" shrinkToFit="1"/>
      <protection locked="0"/>
    </xf>
    <xf numFmtId="176" fontId="352" fillId="2" borderId="7" xfId="21" applyNumberFormat="1" applyFont="1" applyFill="1" applyBorder="1" applyAlignment="1" applyProtection="1">
      <alignment horizontal="center" vertical="center" shrinkToFit="1"/>
      <protection locked="0"/>
    </xf>
    <xf numFmtId="176" fontId="352" fillId="2" borderId="9" xfId="21" applyNumberFormat="1" applyFont="1" applyFill="1" applyBorder="1" applyAlignment="1" applyProtection="1">
      <alignment horizontal="center" vertical="center" shrinkToFit="1"/>
      <protection locked="0"/>
    </xf>
    <xf numFmtId="0" fontId="114" fillId="0" borderId="0" xfId="21" applyFont="1" applyBorder="1" applyAlignment="1" applyProtection="1">
      <alignment horizontal="center" vertical="distributed" textRotation="255" shrinkToFit="1"/>
    </xf>
    <xf numFmtId="0" fontId="114" fillId="0" borderId="0" xfId="21" applyFont="1" applyBorder="1" applyAlignment="1" applyProtection="1">
      <alignment horizontal="center" vertical="center" textRotation="255" shrinkToFit="1"/>
    </xf>
    <xf numFmtId="176" fontId="63" fillId="0" borderId="12" xfId="21" applyNumberFormat="1" applyFont="1" applyBorder="1" applyAlignment="1">
      <alignment horizontal="right" vertical="center" shrinkToFit="1"/>
    </xf>
    <xf numFmtId="176" fontId="63" fillId="0" borderId="13" xfId="21" applyNumberFormat="1" applyFont="1" applyBorder="1" applyAlignment="1">
      <alignment horizontal="right" vertical="center" shrinkToFit="1"/>
    </xf>
    <xf numFmtId="176" fontId="141" fillId="0" borderId="0" xfId="21" applyNumberFormat="1" applyFont="1" applyBorder="1" applyAlignment="1">
      <alignment horizontal="left" vertical="center" wrapText="1"/>
    </xf>
    <xf numFmtId="0" fontId="64" fillId="0" borderId="3" xfId="21" applyFont="1" applyBorder="1" applyAlignment="1">
      <alignment horizontal="right" vertical="center" wrapText="1"/>
    </xf>
    <xf numFmtId="0" fontId="64" fillId="0" borderId="4" xfId="21" applyFont="1" applyBorder="1" applyAlignment="1">
      <alignment horizontal="right" vertical="center" wrapText="1"/>
    </xf>
    <xf numFmtId="0" fontId="64" fillId="0" borderId="6" xfId="21" applyFont="1" applyBorder="1" applyAlignment="1">
      <alignment horizontal="right" vertical="center" wrapText="1"/>
    </xf>
    <xf numFmtId="0" fontId="64" fillId="0" borderId="0" xfId="21" applyFont="1" applyBorder="1" applyAlignment="1">
      <alignment horizontal="right" vertical="center" wrapText="1"/>
    </xf>
    <xf numFmtId="176" fontId="69" fillId="0" borderId="12" xfId="21" applyNumberFormat="1" applyFont="1" applyBorder="1" applyAlignment="1">
      <alignment horizontal="center" vertical="center" wrapText="1"/>
    </xf>
    <xf numFmtId="176" fontId="69" fillId="0" borderId="13" xfId="21" applyNumberFormat="1" applyFont="1" applyBorder="1" applyAlignment="1">
      <alignment horizontal="center" vertical="center" wrapText="1"/>
    </xf>
    <xf numFmtId="176" fontId="69" fillId="0" borderId="44" xfId="21" applyNumberFormat="1" applyFont="1" applyBorder="1" applyAlignment="1">
      <alignment horizontal="center" vertical="center" wrapText="1"/>
    </xf>
    <xf numFmtId="176" fontId="69" fillId="5" borderId="12" xfId="21" applyNumberFormat="1" applyFont="1" applyFill="1" applyBorder="1" applyAlignment="1">
      <alignment horizontal="center" vertical="center" wrapText="1"/>
    </xf>
    <xf numFmtId="176" fontId="69" fillId="5" borderId="13" xfId="21" applyNumberFormat="1" applyFont="1" applyFill="1" applyBorder="1" applyAlignment="1">
      <alignment horizontal="center" vertical="center" wrapText="1"/>
    </xf>
    <xf numFmtId="176" fontId="69" fillId="5" borderId="44" xfId="21" applyNumberFormat="1" applyFont="1" applyFill="1" applyBorder="1" applyAlignment="1">
      <alignment horizontal="center" vertical="center" wrapText="1"/>
    </xf>
    <xf numFmtId="176" fontId="69" fillId="5" borderId="33" xfId="21" applyNumberFormat="1" applyFont="1" applyFill="1" applyBorder="1" applyAlignment="1">
      <alignment horizontal="center" vertical="center" wrapText="1"/>
    </xf>
    <xf numFmtId="176" fontId="69" fillId="5" borderId="35" xfId="21" applyNumberFormat="1" applyFont="1" applyFill="1" applyBorder="1" applyAlignment="1">
      <alignment horizontal="center" vertical="center" wrapText="1"/>
    </xf>
    <xf numFmtId="1" fontId="69" fillId="5" borderId="12" xfId="21" applyNumberFormat="1" applyFont="1" applyFill="1" applyBorder="1" applyAlignment="1">
      <alignment horizontal="center" vertical="center" wrapText="1"/>
    </xf>
    <xf numFmtId="1" fontId="69" fillId="5" borderId="13" xfId="21" applyNumberFormat="1" applyFont="1" applyFill="1" applyBorder="1" applyAlignment="1">
      <alignment horizontal="center" vertical="center" wrapText="1"/>
    </xf>
    <xf numFmtId="176" fontId="69" fillId="13" borderId="39" xfId="21" applyNumberFormat="1" applyFont="1" applyFill="1" applyBorder="1" applyAlignment="1" applyProtection="1">
      <alignment horizontal="center" vertical="center" wrapText="1"/>
      <protection locked="0"/>
    </xf>
    <xf numFmtId="176" fontId="69" fillId="13" borderId="33" xfId="21" applyNumberFormat="1" applyFont="1" applyFill="1" applyBorder="1" applyAlignment="1" applyProtection="1">
      <alignment horizontal="center" vertical="center" wrapText="1"/>
      <protection locked="0"/>
    </xf>
    <xf numFmtId="176" fontId="69" fillId="4" borderId="47" xfId="21" applyNumberFormat="1" applyFont="1" applyFill="1" applyBorder="1" applyAlignment="1" applyProtection="1">
      <alignment horizontal="center" vertical="center" wrapText="1"/>
      <protection locked="0"/>
    </xf>
    <xf numFmtId="176" fontId="69" fillId="4" borderId="13" xfId="21" applyNumberFormat="1" applyFont="1" applyFill="1" applyBorder="1" applyAlignment="1" applyProtection="1">
      <alignment horizontal="center" vertical="center" wrapText="1"/>
      <protection locked="0"/>
    </xf>
    <xf numFmtId="176" fontId="69" fillId="4" borderId="44" xfId="21" applyNumberFormat="1" applyFont="1" applyFill="1" applyBorder="1" applyAlignment="1" applyProtection="1">
      <alignment horizontal="center" vertical="center" wrapText="1"/>
      <protection locked="0"/>
    </xf>
    <xf numFmtId="176" fontId="69" fillId="13" borderId="72" xfId="21" applyNumberFormat="1" applyFont="1" applyFill="1" applyBorder="1" applyAlignment="1" applyProtection="1">
      <alignment horizontal="center" vertical="center" wrapText="1"/>
      <protection locked="0"/>
    </xf>
    <xf numFmtId="176" fontId="69" fillId="13" borderId="67" xfId="21" applyNumberFormat="1" applyFont="1" applyFill="1" applyBorder="1" applyAlignment="1" applyProtection="1">
      <alignment horizontal="center" vertical="center" wrapText="1"/>
      <protection locked="0"/>
    </xf>
    <xf numFmtId="176" fontId="69" fillId="13" borderId="68" xfId="21" applyNumberFormat="1" applyFont="1" applyFill="1" applyBorder="1" applyAlignment="1" applyProtection="1">
      <alignment horizontal="center" vertical="center" wrapText="1"/>
      <protection locked="0"/>
    </xf>
    <xf numFmtId="0" fontId="63" fillId="0" borderId="12" xfId="21" applyFont="1" applyBorder="1" applyAlignment="1">
      <alignment horizontal="center" vertical="center" wrapText="1"/>
    </xf>
    <xf numFmtId="0" fontId="63" fillId="0" borderId="14" xfId="21" applyFont="1" applyBorder="1" applyAlignment="1">
      <alignment horizontal="center" vertical="center" wrapText="1"/>
    </xf>
    <xf numFmtId="0" fontId="63" fillId="5" borderId="12" xfId="21" applyFont="1" applyFill="1" applyBorder="1" applyAlignment="1">
      <alignment horizontal="center" vertical="center" wrapText="1"/>
    </xf>
    <xf numFmtId="0" fontId="63" fillId="5" borderId="14" xfId="21" applyFont="1" applyFill="1" applyBorder="1" applyAlignment="1">
      <alignment horizontal="center" vertical="center" wrapText="1"/>
    </xf>
    <xf numFmtId="176" fontId="69" fillId="11" borderId="25" xfId="21" applyNumberFormat="1" applyFont="1" applyFill="1" applyBorder="1" applyAlignment="1">
      <alignment horizontal="center" vertical="center" wrapText="1"/>
    </xf>
    <xf numFmtId="176" fontId="69" fillId="11" borderId="1" xfId="21" applyNumberFormat="1" applyFont="1" applyFill="1" applyBorder="1" applyAlignment="1">
      <alignment horizontal="center" vertical="center" wrapText="1"/>
    </xf>
    <xf numFmtId="176" fontId="69" fillId="11" borderId="29" xfId="21" applyNumberFormat="1" applyFont="1" applyFill="1" applyBorder="1" applyAlignment="1">
      <alignment horizontal="center" vertical="center" wrapText="1"/>
    </xf>
    <xf numFmtId="176" fontId="69" fillId="5" borderId="39" xfId="21" applyNumberFormat="1" applyFont="1" applyFill="1" applyBorder="1" applyAlignment="1">
      <alignment horizontal="center" vertical="center" wrapText="1"/>
    </xf>
    <xf numFmtId="176" fontId="69" fillId="0" borderId="1" xfId="21" applyNumberFormat="1" applyFont="1" applyBorder="1" applyAlignment="1">
      <alignment horizontal="center" vertical="center" wrapText="1"/>
    </xf>
    <xf numFmtId="176" fontId="69" fillId="0" borderId="29" xfId="21" applyNumberFormat="1" applyFont="1" applyBorder="1" applyAlignment="1">
      <alignment horizontal="center" vertical="center" wrapText="1"/>
    </xf>
    <xf numFmtId="176" fontId="69" fillId="5" borderId="67" xfId="21" applyNumberFormat="1" applyFont="1" applyFill="1" applyBorder="1" applyAlignment="1">
      <alignment horizontal="center" vertical="center" wrapText="1"/>
    </xf>
    <xf numFmtId="176" fontId="69" fillId="5" borderId="68" xfId="21" applyNumberFormat="1" applyFont="1" applyFill="1" applyBorder="1" applyAlignment="1">
      <alignment horizontal="center" vertical="center" wrapText="1"/>
    </xf>
    <xf numFmtId="176" fontId="69" fillId="13" borderId="35" xfId="21" applyNumberFormat="1" applyFont="1" applyFill="1" applyBorder="1" applyAlignment="1" applyProtection="1">
      <alignment horizontal="center" vertical="center" wrapText="1"/>
      <protection locked="0"/>
    </xf>
    <xf numFmtId="0" fontId="58" fillId="0" borderId="0" xfId="21" applyFont="1" applyBorder="1" applyAlignment="1">
      <alignment horizontal="justify" vertical="center"/>
    </xf>
    <xf numFmtId="0" fontId="80" fillId="0" borderId="0" xfId="21" applyBorder="1" applyAlignment="1">
      <alignment vertical="center"/>
    </xf>
    <xf numFmtId="0" fontId="64" fillId="0" borderId="6" xfId="21" applyFont="1" applyBorder="1" applyAlignment="1">
      <alignment horizontal="justify" vertical="center" wrapText="1"/>
    </xf>
    <xf numFmtId="0" fontId="64" fillId="0" borderId="0" xfId="21" applyFont="1" applyBorder="1" applyAlignment="1">
      <alignment horizontal="justify" vertical="center" wrapText="1"/>
    </xf>
    <xf numFmtId="0" fontId="64" fillId="0" borderId="7" xfId="21" applyFont="1" applyBorder="1" applyAlignment="1">
      <alignment horizontal="justify" vertical="center" wrapText="1"/>
    </xf>
    <xf numFmtId="0" fontId="64" fillId="0" borderId="12" xfId="21" applyFont="1" applyBorder="1" applyAlignment="1">
      <alignment horizontal="center" vertical="center" shrinkToFit="1"/>
    </xf>
    <xf numFmtId="0" fontId="64" fillId="0" borderId="13" xfId="21" applyFont="1" applyBorder="1" applyAlignment="1">
      <alignment horizontal="center" vertical="center" shrinkToFit="1"/>
    </xf>
    <xf numFmtId="0" fontId="64" fillId="0" borderId="12" xfId="21" applyFont="1" applyBorder="1" applyAlignment="1">
      <alignment horizontal="center" vertical="center" wrapText="1"/>
    </xf>
    <xf numFmtId="0" fontId="64" fillId="0" borderId="13" xfId="21" applyFont="1" applyBorder="1" applyAlignment="1">
      <alignment horizontal="center" vertical="center" wrapText="1"/>
    </xf>
    <xf numFmtId="176" fontId="68" fillId="0" borderId="12" xfId="21" applyNumberFormat="1" applyFont="1" applyBorder="1" applyAlignment="1">
      <alignment horizontal="center" vertical="center" wrapText="1"/>
    </xf>
    <xf numFmtId="176" fontId="68" fillId="0" borderId="13" xfId="21" applyNumberFormat="1" applyFont="1" applyBorder="1" applyAlignment="1">
      <alignment horizontal="center" vertical="center" wrapText="1"/>
    </xf>
    <xf numFmtId="176" fontId="68" fillId="0" borderId="44" xfId="21" applyNumberFormat="1" applyFont="1" applyBorder="1" applyAlignment="1">
      <alignment horizontal="center" vertical="center" wrapText="1"/>
    </xf>
    <xf numFmtId="0" fontId="63" fillId="0" borderId="61" xfId="21" applyNumberFormat="1" applyFont="1" applyBorder="1" applyAlignment="1">
      <alignment horizontal="center" vertical="center" textRotation="255" shrinkToFit="1"/>
    </xf>
    <xf numFmtId="0" fontId="63" fillId="0" borderId="10" xfId="21" applyNumberFormat="1" applyFont="1" applyBorder="1" applyAlignment="1">
      <alignment horizontal="center" vertical="center" textRotation="255" shrinkToFit="1"/>
    </xf>
    <xf numFmtId="176" fontId="69" fillId="0" borderId="14" xfId="21" applyNumberFormat="1" applyFont="1" applyBorder="1" applyAlignment="1">
      <alignment horizontal="center" vertical="center" wrapText="1"/>
    </xf>
    <xf numFmtId="176" fontId="69" fillId="5" borderId="14" xfId="21" applyNumberFormat="1" applyFont="1" applyFill="1" applyBorder="1" applyAlignment="1">
      <alignment horizontal="center" vertical="center" wrapText="1"/>
    </xf>
    <xf numFmtId="176" fontId="68" fillId="0" borderId="18" xfId="21" applyNumberFormat="1" applyFont="1" applyBorder="1" applyAlignment="1">
      <alignment horizontal="center" vertical="center" wrapText="1"/>
    </xf>
    <xf numFmtId="176" fontId="68" fillId="0" borderId="0" xfId="21" applyNumberFormat="1" applyFont="1" applyBorder="1" applyAlignment="1">
      <alignment horizontal="center" vertical="center" wrapText="1"/>
    </xf>
    <xf numFmtId="176" fontId="68" fillId="0" borderId="25" xfId="21" applyNumberFormat="1" applyFont="1" applyBorder="1" applyAlignment="1">
      <alignment horizontal="center" vertical="center" wrapText="1"/>
    </xf>
    <xf numFmtId="176" fontId="68" fillId="0" borderId="1" xfId="21" applyNumberFormat="1" applyFont="1" applyBorder="1" applyAlignment="1">
      <alignment horizontal="center" vertical="center" wrapText="1"/>
    </xf>
    <xf numFmtId="176" fontId="68" fillId="0" borderId="2" xfId="21" applyNumberFormat="1" applyFont="1" applyBorder="1" applyAlignment="1">
      <alignment horizontal="center" vertical="center" wrapText="1"/>
    </xf>
    <xf numFmtId="176" fontId="68" fillId="0" borderId="38" xfId="21" applyNumberFormat="1" applyFont="1" applyBorder="1" applyAlignment="1">
      <alignment horizontal="center" vertical="center"/>
    </xf>
    <xf numFmtId="176" fontId="68" fillId="0" borderId="22" xfId="21" applyNumberFormat="1" applyFont="1" applyBorder="1" applyAlignment="1">
      <alignment horizontal="center" vertical="center"/>
    </xf>
    <xf numFmtId="176" fontId="68" fillId="0" borderId="23" xfId="21" applyNumberFormat="1" applyFont="1" applyBorder="1" applyAlignment="1">
      <alignment horizontal="center" vertical="center"/>
    </xf>
    <xf numFmtId="176" fontId="68" fillId="0" borderId="15" xfId="21" applyNumberFormat="1" applyFont="1" applyBorder="1" applyAlignment="1">
      <alignment horizontal="center" vertical="center" wrapText="1"/>
    </xf>
    <xf numFmtId="176" fontId="68" fillId="0" borderId="16" xfId="21" applyNumberFormat="1" applyFont="1" applyBorder="1" applyAlignment="1">
      <alignment horizontal="center" vertical="center" wrapText="1"/>
    </xf>
    <xf numFmtId="176" fontId="68" fillId="0" borderId="17" xfId="21" applyNumberFormat="1" applyFont="1" applyBorder="1" applyAlignment="1">
      <alignment horizontal="center" vertical="center" wrapText="1"/>
    </xf>
    <xf numFmtId="176" fontId="68" fillId="0" borderId="29" xfId="21" applyNumberFormat="1" applyFont="1" applyBorder="1" applyAlignment="1">
      <alignment horizontal="center" vertical="center" wrapText="1"/>
    </xf>
    <xf numFmtId="176" fontId="68" fillId="0" borderId="15" xfId="21" applyNumberFormat="1" applyFont="1" applyBorder="1" applyAlignment="1">
      <alignment horizontal="center" vertical="center"/>
    </xf>
    <xf numFmtId="176" fontId="68" fillId="0" borderId="16" xfId="21" applyNumberFormat="1" applyFont="1" applyBorder="1" applyAlignment="1">
      <alignment horizontal="center" vertical="center"/>
    </xf>
    <xf numFmtId="176" fontId="68" fillId="0" borderId="17" xfId="21" applyNumberFormat="1" applyFont="1" applyBorder="1" applyAlignment="1">
      <alignment horizontal="center" vertical="center"/>
    </xf>
    <xf numFmtId="176" fontId="68" fillId="0" borderId="25" xfId="21" applyNumberFormat="1" applyFont="1" applyBorder="1" applyAlignment="1">
      <alignment horizontal="center" vertical="center"/>
    </xf>
    <xf numFmtId="176" fontId="68" fillId="0" borderId="1" xfId="21" applyNumberFormat="1" applyFont="1" applyBorder="1" applyAlignment="1">
      <alignment horizontal="center" vertical="center"/>
    </xf>
    <xf numFmtId="176" fontId="68" fillId="0" borderId="29" xfId="21" applyNumberFormat="1" applyFont="1" applyBorder="1" applyAlignment="1">
      <alignment horizontal="center" vertical="center"/>
    </xf>
    <xf numFmtId="0" fontId="2" fillId="0" borderId="0" xfId="21" applyFont="1" applyAlignment="1">
      <alignment horizontal="left" vertical="center"/>
    </xf>
    <xf numFmtId="176" fontId="63" fillId="0" borderId="12" xfId="21" applyNumberFormat="1" applyFont="1" applyBorder="1" applyAlignment="1">
      <alignment horizontal="center" vertical="center" wrapText="1"/>
    </xf>
    <xf numFmtId="176" fontId="63" fillId="0" borderId="13" xfId="21" applyNumberFormat="1" applyFont="1" applyBorder="1" applyAlignment="1">
      <alignment horizontal="center" vertical="center" wrapText="1"/>
    </xf>
    <xf numFmtId="176" fontId="63" fillId="0" borderId="14" xfId="21" applyNumberFormat="1" applyFont="1" applyBorder="1" applyAlignment="1">
      <alignment horizontal="center" vertical="center" wrapText="1"/>
    </xf>
    <xf numFmtId="0" fontId="63" fillId="0" borderId="69" xfId="21" applyNumberFormat="1" applyFont="1" applyBorder="1" applyAlignment="1">
      <alignment horizontal="center" vertical="center" textRotation="255" shrinkToFit="1"/>
    </xf>
    <xf numFmtId="0" fontId="63" fillId="0" borderId="62" xfId="21" applyNumberFormat="1" applyFont="1" applyBorder="1" applyAlignment="1">
      <alignment horizontal="center" vertical="center" textRotation="255" shrinkToFit="1"/>
    </xf>
    <xf numFmtId="0" fontId="64" fillId="0" borderId="6" xfId="21" applyFont="1" applyBorder="1" applyAlignment="1">
      <alignment horizontal="center" vertical="center" wrapText="1"/>
    </xf>
    <xf numFmtId="0" fontId="64" fillId="0" borderId="0" xfId="21" applyFont="1" applyBorder="1" applyAlignment="1">
      <alignment horizontal="center" vertical="center" wrapText="1"/>
    </xf>
    <xf numFmtId="0" fontId="2" fillId="0" borderId="0" xfId="21" applyFont="1" applyBorder="1" applyAlignment="1">
      <alignment vertical="center" wrapText="1"/>
    </xf>
    <xf numFmtId="1" fontId="69" fillId="0" borderId="6" xfId="21" applyNumberFormat="1" applyFont="1" applyBorder="1" applyAlignment="1">
      <alignment horizontal="center" vertical="center" wrapText="1"/>
    </xf>
    <xf numFmtId="1" fontId="69" fillId="0" borderId="0" xfId="21" applyNumberFormat="1" applyFont="1" applyBorder="1" applyAlignment="1">
      <alignment horizontal="center" vertical="center" wrapText="1"/>
    </xf>
    <xf numFmtId="1" fontId="69" fillId="5" borderId="14" xfId="21" applyNumberFormat="1" applyFont="1" applyFill="1" applyBorder="1" applyAlignment="1">
      <alignment horizontal="center" vertical="center" wrapText="1"/>
    </xf>
    <xf numFmtId="0" fontId="63" fillId="0" borderId="8" xfId="21" applyFont="1" applyBorder="1" applyAlignment="1">
      <alignment horizontal="center" vertical="center" wrapText="1"/>
    </xf>
    <xf numFmtId="0" fontId="63" fillId="0" borderId="9" xfId="21" applyFont="1" applyBorder="1" applyAlignment="1">
      <alignment horizontal="center" vertical="center" wrapText="1"/>
    </xf>
    <xf numFmtId="176" fontId="69" fillId="0" borderId="6" xfId="21" applyNumberFormat="1" applyFont="1" applyBorder="1" applyAlignment="1">
      <alignment horizontal="center" vertical="center" wrapText="1"/>
    </xf>
    <xf numFmtId="176" fontId="69" fillId="0" borderId="0" xfId="21" applyNumberFormat="1" applyFont="1" applyBorder="1" applyAlignment="1">
      <alignment horizontal="center" vertical="center" wrapText="1"/>
    </xf>
    <xf numFmtId="176" fontId="69" fillId="0" borderId="7" xfId="21" applyNumberFormat="1" applyFont="1" applyBorder="1" applyAlignment="1">
      <alignment horizontal="center" vertical="center" wrapText="1"/>
    </xf>
    <xf numFmtId="176" fontId="69" fillId="0" borderId="3" xfId="21" applyNumberFormat="1" applyFont="1" applyBorder="1" applyAlignment="1">
      <alignment horizontal="center" vertical="center" wrapText="1"/>
    </xf>
    <xf numFmtId="176" fontId="69" fillId="0" borderId="4" xfId="21" applyNumberFormat="1" applyFont="1" applyBorder="1" applyAlignment="1">
      <alignment horizontal="center" vertical="center" wrapText="1"/>
    </xf>
    <xf numFmtId="176" fontId="69" fillId="0" borderId="5" xfId="21" applyNumberFormat="1" applyFont="1" applyBorder="1" applyAlignment="1">
      <alignment horizontal="center" vertical="center" wrapText="1"/>
    </xf>
    <xf numFmtId="176" fontId="68" fillId="0" borderId="3" xfId="21" applyNumberFormat="1" applyFont="1" applyBorder="1" applyAlignment="1">
      <alignment horizontal="center" vertical="center" wrapText="1"/>
    </xf>
    <xf numFmtId="176" fontId="68" fillId="0" borderId="4" xfId="21" applyNumberFormat="1" applyFont="1" applyBorder="1" applyAlignment="1">
      <alignment horizontal="center" vertical="center" wrapText="1"/>
    </xf>
    <xf numFmtId="176" fontId="68" fillId="0" borderId="6" xfId="21" applyNumberFormat="1" applyFont="1" applyBorder="1" applyAlignment="1">
      <alignment horizontal="center" vertical="center" wrapText="1"/>
    </xf>
    <xf numFmtId="176" fontId="68" fillId="0" borderId="5" xfId="21" applyNumberFormat="1" applyFont="1" applyBorder="1" applyAlignment="1">
      <alignment horizontal="center" vertical="center" wrapText="1"/>
    </xf>
    <xf numFmtId="176" fontId="68" fillId="0" borderId="7" xfId="21" applyNumberFormat="1" applyFont="1" applyBorder="1" applyAlignment="1">
      <alignment horizontal="center" vertical="center" wrapText="1"/>
    </xf>
    <xf numFmtId="1" fontId="69" fillId="0" borderId="8" xfId="21" applyNumberFormat="1" applyFont="1" applyBorder="1" applyAlignment="1">
      <alignment horizontal="center" vertical="center" wrapText="1"/>
    </xf>
    <xf numFmtId="1" fontId="69" fillId="0" borderId="1" xfId="21" applyNumberFormat="1" applyFont="1" applyBorder="1" applyAlignment="1">
      <alignment horizontal="center" vertical="center" wrapText="1"/>
    </xf>
    <xf numFmtId="1" fontId="69" fillId="0" borderId="29" xfId="21" applyNumberFormat="1" applyFont="1" applyBorder="1" applyAlignment="1">
      <alignment horizontal="center" vertical="center" wrapText="1"/>
    </xf>
    <xf numFmtId="0" fontId="141" fillId="0" borderId="16" xfId="21" applyFont="1" applyBorder="1" applyAlignment="1">
      <alignment horizontal="center" vertical="center"/>
    </xf>
    <xf numFmtId="0" fontId="63" fillId="5" borderId="70" xfId="21" applyFont="1" applyFill="1" applyBorder="1" applyAlignment="1">
      <alignment horizontal="center" vertical="center" wrapText="1"/>
    </xf>
    <xf numFmtId="0" fontId="63" fillId="5" borderId="71" xfId="21" applyFont="1" applyFill="1" applyBorder="1" applyAlignment="1">
      <alignment horizontal="center" vertical="center" wrapText="1"/>
    </xf>
    <xf numFmtId="176" fontId="69" fillId="5" borderId="70" xfId="21" applyNumberFormat="1" applyFont="1" applyFill="1" applyBorder="1" applyAlignment="1">
      <alignment horizontal="center" vertical="center" wrapText="1"/>
    </xf>
    <xf numFmtId="176" fontId="69" fillId="5" borderId="71" xfId="21" applyNumberFormat="1" applyFont="1" applyFill="1" applyBorder="1" applyAlignment="1">
      <alignment horizontal="center" vertical="center" wrapText="1"/>
    </xf>
    <xf numFmtId="0" fontId="71" fillId="0" borderId="61" xfId="21" applyFont="1" applyBorder="1" applyAlignment="1">
      <alignment horizontal="center" vertical="center" wrapText="1"/>
    </xf>
    <xf numFmtId="0" fontId="71" fillId="0" borderId="62" xfId="21" applyFont="1" applyBorder="1" applyAlignment="1">
      <alignment horizontal="center" vertical="center" wrapText="1"/>
    </xf>
    <xf numFmtId="0" fontId="2" fillId="0" borderId="62" xfId="21" applyFont="1" applyBorder="1" applyAlignment="1">
      <alignment horizontal="center" vertical="center" wrapText="1"/>
    </xf>
    <xf numFmtId="0" fontId="2" fillId="0" borderId="10" xfId="21" applyFont="1" applyBorder="1" applyAlignment="1">
      <alignment horizontal="center" vertical="center" wrapText="1"/>
    </xf>
    <xf numFmtId="0" fontId="139" fillId="0" borderId="3" xfId="21" applyFont="1" applyBorder="1" applyAlignment="1">
      <alignment horizontal="center" vertical="center" wrapText="1"/>
    </xf>
    <xf numFmtId="0" fontId="140" fillId="0" borderId="4" xfId="21" applyFont="1" applyBorder="1" applyAlignment="1">
      <alignment horizontal="center" vertical="center" wrapText="1"/>
    </xf>
    <xf numFmtId="0" fontId="140" fillId="0" borderId="5" xfId="21" applyFont="1" applyBorder="1" applyAlignment="1">
      <alignment horizontal="center" vertical="center" wrapText="1"/>
    </xf>
    <xf numFmtId="0" fontId="2" fillId="0" borderId="13" xfId="21" applyFont="1" applyBorder="1" applyAlignment="1">
      <alignment horizontal="center" vertical="center" wrapText="1"/>
    </xf>
    <xf numFmtId="0" fontId="67" fillId="0" borderId="6" xfId="21" applyFont="1" applyBorder="1" applyAlignment="1">
      <alignment horizontal="justify" vertical="center" wrapText="1"/>
    </xf>
    <xf numFmtId="0" fontId="67" fillId="0" borderId="0" xfId="21" applyFont="1" applyBorder="1" applyAlignment="1">
      <alignment horizontal="justify" vertical="center" wrapText="1"/>
    </xf>
    <xf numFmtId="0" fontId="67" fillId="0" borderId="7" xfId="21" applyFont="1" applyBorder="1" applyAlignment="1">
      <alignment horizontal="justify" vertical="center" wrapText="1"/>
    </xf>
    <xf numFmtId="176" fontId="69" fillId="5" borderId="3" xfId="21" applyNumberFormat="1" applyFont="1" applyFill="1" applyBorder="1" applyAlignment="1">
      <alignment horizontal="center" vertical="center" wrapText="1"/>
    </xf>
    <xf numFmtId="176" fontId="69" fillId="5" borderId="4" xfId="21" applyNumberFormat="1" applyFont="1" applyFill="1" applyBorder="1" applyAlignment="1">
      <alignment horizontal="center" vertical="center" wrapText="1"/>
    </xf>
    <xf numFmtId="176" fontId="69" fillId="5" borderId="5" xfId="21" applyNumberFormat="1" applyFont="1" applyFill="1" applyBorder="1" applyAlignment="1">
      <alignment horizontal="center" vertical="center" wrapText="1"/>
    </xf>
    <xf numFmtId="176" fontId="63" fillId="0" borderId="0" xfId="21" applyNumberFormat="1" applyFont="1" applyBorder="1" applyAlignment="1">
      <alignment horizontal="left" wrapText="1"/>
    </xf>
    <xf numFmtId="176" fontId="63" fillId="0" borderId="0" xfId="21" applyNumberFormat="1" applyFont="1" applyBorder="1" applyAlignment="1">
      <alignment horizontal="left" vertical="center" wrapText="1"/>
    </xf>
    <xf numFmtId="176" fontId="63" fillId="0" borderId="7" xfId="21" applyNumberFormat="1" applyFont="1" applyBorder="1" applyAlignment="1">
      <alignment horizontal="left" vertical="center" wrapText="1"/>
    </xf>
    <xf numFmtId="0" fontId="73" fillId="0" borderId="6" xfId="0" applyFont="1" applyBorder="1" applyAlignment="1">
      <alignment horizontal="left" vertical="center"/>
    </xf>
    <xf numFmtId="0" fontId="73" fillId="0" borderId="0" xfId="0" applyFont="1" applyAlignment="1">
      <alignment horizontal="left" vertical="center"/>
    </xf>
    <xf numFmtId="0" fontId="63" fillId="0" borderId="0" xfId="21" applyFont="1" applyBorder="1" applyAlignment="1">
      <alignment horizontal="left" vertical="center"/>
    </xf>
    <xf numFmtId="176" fontId="64" fillId="0" borderId="0" xfId="21" applyNumberFormat="1" applyFont="1" applyBorder="1" applyAlignment="1">
      <alignment horizontal="center" vertical="center" shrinkToFit="1"/>
    </xf>
    <xf numFmtId="0" fontId="64" fillId="0" borderId="8" xfId="21" applyFont="1" applyBorder="1" applyAlignment="1">
      <alignment horizontal="right" vertical="center" wrapText="1"/>
    </xf>
    <xf numFmtId="0" fontId="64" fillId="0" borderId="1" xfId="21" applyFont="1" applyBorder="1" applyAlignment="1">
      <alignment horizontal="right" vertical="center" wrapText="1"/>
    </xf>
    <xf numFmtId="176" fontId="141" fillId="0" borderId="1" xfId="21" applyNumberFormat="1" applyFont="1" applyBorder="1" applyAlignment="1">
      <alignment horizontal="center" vertical="center" wrapText="1"/>
    </xf>
    <xf numFmtId="176" fontId="141" fillId="0" borderId="1" xfId="0" applyNumberFormat="1" applyFont="1" applyBorder="1" applyAlignment="1">
      <alignment horizontal="center" vertical="center"/>
    </xf>
    <xf numFmtId="176" fontId="64" fillId="0" borderId="0" xfId="21" applyNumberFormat="1" applyFont="1" applyBorder="1" applyAlignment="1">
      <alignment horizontal="right" wrapText="1"/>
    </xf>
    <xf numFmtId="176" fontId="141" fillId="0" borderId="0" xfId="21" applyNumberFormat="1" applyFont="1" applyBorder="1" applyAlignment="1">
      <alignment horizontal="left" wrapText="1"/>
    </xf>
    <xf numFmtId="176" fontId="63" fillId="0" borderId="4" xfId="21" applyNumberFormat="1" applyFont="1" applyBorder="1" applyAlignment="1">
      <alignment horizontal="center" vertical="center" wrapText="1"/>
    </xf>
    <xf numFmtId="176" fontId="63" fillId="0" borderId="0" xfId="21" applyNumberFormat="1" applyFont="1" applyBorder="1" applyAlignment="1">
      <alignment horizontal="center" vertical="center"/>
    </xf>
    <xf numFmtId="176" fontId="63" fillId="0" borderId="0" xfId="0" applyNumberFormat="1" applyFont="1" applyBorder="1" applyAlignment="1">
      <alignment horizontal="center" vertical="center"/>
    </xf>
    <xf numFmtId="176" fontId="63" fillId="0" borderId="13" xfId="21" applyNumberFormat="1" applyFont="1" applyBorder="1" applyAlignment="1">
      <alignment horizontal="right" vertical="center" wrapText="1"/>
    </xf>
    <xf numFmtId="1" fontId="69" fillId="5" borderId="44" xfId="21" applyNumberFormat="1" applyFont="1" applyFill="1" applyBorder="1" applyAlignment="1">
      <alignment horizontal="center" vertical="center" wrapText="1"/>
    </xf>
    <xf numFmtId="176" fontId="16" fillId="0" borderId="27" xfId="0" applyNumberFormat="1" applyFont="1" applyBorder="1" applyAlignment="1">
      <alignment horizontal="left" vertical="top" wrapText="1"/>
    </xf>
    <xf numFmtId="176" fontId="16" fillId="0" borderId="11" xfId="0" applyNumberFormat="1" applyFont="1" applyBorder="1" applyAlignment="1">
      <alignment horizontal="left" vertical="top" wrapText="1"/>
    </xf>
    <xf numFmtId="176" fontId="16" fillId="0" borderId="21" xfId="0" applyNumberFormat="1" applyFont="1" applyBorder="1" applyAlignment="1">
      <alignment horizontal="left" vertical="top" wrapText="1"/>
    </xf>
    <xf numFmtId="176" fontId="20" fillId="0" borderId="45" xfId="0" applyNumberFormat="1" applyFont="1" applyBorder="1" applyAlignment="1">
      <alignment horizontal="left" vertical="center" wrapText="1"/>
    </xf>
    <xf numFmtId="176" fontId="20" fillId="0" borderId="33" xfId="0" applyNumberFormat="1" applyFont="1" applyBorder="1" applyAlignment="1">
      <alignment horizontal="left" vertical="center" wrapText="1"/>
    </xf>
    <xf numFmtId="176" fontId="20" fillId="0" borderId="35" xfId="0" applyNumberFormat="1" applyFont="1" applyBorder="1" applyAlignment="1">
      <alignment horizontal="left" vertical="center" wrapText="1"/>
    </xf>
    <xf numFmtId="176" fontId="123" fillId="0" borderId="1" xfId="0" applyNumberFormat="1" applyFont="1" applyFill="1" applyBorder="1" applyAlignment="1">
      <alignment horizontal="center" wrapText="1"/>
    </xf>
    <xf numFmtId="0" fontId="394" fillId="0" borderId="0" xfId="0" applyFont="1" applyAlignment="1">
      <alignment horizontal="left" vertical="top" wrapText="1"/>
    </xf>
    <xf numFmtId="0" fontId="20" fillId="0" borderId="0" xfId="0" applyFont="1" applyAlignment="1">
      <alignment horizontal="left" vertical="top"/>
    </xf>
    <xf numFmtId="0" fontId="21" fillId="0" borderId="0" xfId="0" applyFont="1" applyAlignment="1">
      <alignment horizontal="left" wrapText="1"/>
    </xf>
    <xf numFmtId="0" fontId="19" fillId="0" borderId="1" xfId="0" applyFont="1" applyBorder="1" applyAlignment="1">
      <alignment horizontal="left" wrapText="1"/>
    </xf>
    <xf numFmtId="0" fontId="19" fillId="0" borderId="13" xfId="0" applyFont="1" applyBorder="1" applyAlignment="1">
      <alignment horizontal="left" wrapText="1"/>
    </xf>
    <xf numFmtId="0" fontId="18" fillId="0" borderId="24"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9" fillId="0" borderId="11" xfId="0" applyFont="1" applyBorder="1" applyAlignment="1">
      <alignment horizontal="left" vertical="center" wrapText="1"/>
    </xf>
    <xf numFmtId="0" fontId="18" fillId="0" borderId="37"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6" xfId="0" applyFont="1" applyBorder="1" applyAlignment="1">
      <alignment horizontal="center" vertical="center" wrapText="1"/>
    </xf>
    <xf numFmtId="176" fontId="34" fillId="4" borderId="13" xfId="0" applyNumberFormat="1" applyFont="1" applyFill="1" applyBorder="1" applyAlignment="1" applyProtection="1">
      <alignment horizontal="left" wrapText="1"/>
      <protection locked="0"/>
    </xf>
    <xf numFmtId="176" fontId="16" fillId="0" borderId="48" xfId="0" applyNumberFormat="1" applyFont="1" applyBorder="1" applyAlignment="1">
      <alignment horizontal="left" vertical="top" wrapText="1"/>
    </xf>
    <xf numFmtId="176" fontId="16" fillId="0" borderId="16" xfId="0" applyNumberFormat="1" applyFont="1" applyBorder="1" applyAlignment="1">
      <alignment horizontal="left" vertical="top" wrapText="1"/>
    </xf>
    <xf numFmtId="176" fontId="16" fillId="0" borderId="17" xfId="0" applyNumberFormat="1" applyFont="1" applyBorder="1" applyAlignment="1">
      <alignment horizontal="left" vertical="top" wrapText="1"/>
    </xf>
    <xf numFmtId="176" fontId="16" fillId="0" borderId="6" xfId="0" applyNumberFormat="1" applyFont="1" applyBorder="1" applyAlignment="1">
      <alignment horizontal="left" vertical="top" wrapText="1"/>
    </xf>
    <xf numFmtId="176" fontId="16" fillId="0" borderId="0" xfId="0" applyNumberFormat="1" applyFont="1" applyBorder="1" applyAlignment="1">
      <alignment horizontal="left" vertical="top" wrapText="1"/>
    </xf>
    <xf numFmtId="176" fontId="16" fillId="0" borderId="19" xfId="0" applyNumberFormat="1" applyFont="1" applyBorder="1" applyAlignment="1">
      <alignment horizontal="left" vertical="top" wrapText="1"/>
    </xf>
    <xf numFmtId="176" fontId="18" fillId="0" borderId="45" xfId="0" applyNumberFormat="1" applyFont="1" applyBorder="1" applyAlignment="1">
      <alignment horizontal="left" vertical="center" wrapText="1"/>
    </xf>
    <xf numFmtId="176" fontId="18" fillId="0" borderId="33" xfId="0" applyNumberFormat="1" applyFont="1" applyBorder="1" applyAlignment="1">
      <alignment horizontal="left" vertical="center" wrapText="1"/>
    </xf>
    <xf numFmtId="0" fontId="18" fillId="0" borderId="42" xfId="0" applyFont="1" applyBorder="1" applyAlignment="1">
      <alignment horizontal="center" vertical="center" wrapText="1"/>
    </xf>
    <xf numFmtId="176" fontId="18" fillId="0" borderId="45" xfId="0" applyNumberFormat="1" applyFont="1" applyBorder="1" applyAlignment="1">
      <alignment horizontal="center" vertical="center"/>
    </xf>
    <xf numFmtId="176" fontId="18" fillId="0" borderId="33" xfId="0" applyNumberFormat="1" applyFont="1" applyBorder="1" applyAlignment="1">
      <alignment horizontal="center" vertical="center"/>
    </xf>
    <xf numFmtId="176" fontId="18" fillId="0" borderId="46" xfId="0" applyNumberFormat="1" applyFont="1" applyBorder="1" applyAlignment="1">
      <alignment horizontal="center" vertical="center"/>
    </xf>
    <xf numFmtId="0" fontId="123" fillId="4" borderId="8" xfId="0" applyFont="1" applyFill="1" applyBorder="1" applyAlignment="1" applyProtection="1">
      <alignment vertical="center" wrapText="1"/>
      <protection locked="0"/>
    </xf>
    <xf numFmtId="0" fontId="123" fillId="4" borderId="1" xfId="0" applyFont="1" applyFill="1" applyBorder="1" applyAlignment="1" applyProtection="1">
      <alignment vertical="center" wrapText="1"/>
      <protection locked="0"/>
    </xf>
    <xf numFmtId="0" fontId="123" fillId="4" borderId="9" xfId="0" applyFont="1" applyFill="1" applyBorder="1" applyAlignment="1" applyProtection="1">
      <alignment vertical="center" wrapText="1"/>
      <protection locked="0"/>
    </xf>
    <xf numFmtId="0" fontId="123" fillId="4" borderId="12" xfId="0" applyFont="1" applyFill="1" applyBorder="1" applyAlignment="1" applyProtection="1">
      <alignment vertical="center" wrapText="1"/>
      <protection locked="0"/>
    </xf>
    <xf numFmtId="0" fontId="123" fillId="4" borderId="13" xfId="0" applyFont="1" applyFill="1" applyBorder="1" applyAlignment="1" applyProtection="1">
      <alignment vertical="center" wrapText="1"/>
      <protection locked="0"/>
    </xf>
    <xf numFmtId="0" fontId="123" fillId="4" borderId="14" xfId="0" applyFont="1" applyFill="1" applyBorder="1" applyAlignment="1" applyProtection="1">
      <alignment vertical="center" wrapText="1"/>
      <protection locked="0"/>
    </xf>
    <xf numFmtId="0" fontId="123" fillId="4" borderId="45" xfId="0" applyFont="1" applyFill="1" applyBorder="1" applyAlignment="1" applyProtection="1">
      <alignment vertical="center" wrapText="1"/>
      <protection locked="0"/>
    </xf>
    <xf numFmtId="0" fontId="123" fillId="4" borderId="33" xfId="0" applyFont="1" applyFill="1" applyBorder="1" applyAlignment="1" applyProtection="1">
      <alignment vertical="center" wrapText="1"/>
      <protection locked="0"/>
    </xf>
    <xf numFmtId="0" fontId="123" fillId="4" borderId="46" xfId="0" applyFont="1" applyFill="1" applyBorder="1" applyAlignment="1" applyProtection="1">
      <alignment vertical="center" wrapText="1"/>
      <protection locked="0"/>
    </xf>
    <xf numFmtId="176" fontId="123" fillId="0" borderId="33" xfId="0" applyNumberFormat="1" applyFont="1" applyBorder="1" applyAlignment="1">
      <alignment horizontal="center" vertical="center"/>
    </xf>
    <xf numFmtId="176" fontId="123" fillId="0" borderId="46" xfId="0" applyNumberFormat="1" applyFont="1" applyBorder="1" applyAlignment="1">
      <alignment horizontal="center" vertical="center"/>
    </xf>
    <xf numFmtId="176" fontId="123" fillId="0" borderId="1" xfId="0" applyNumberFormat="1" applyFont="1" applyBorder="1" applyAlignment="1">
      <alignment horizontal="center" vertical="center"/>
    </xf>
    <xf numFmtId="176" fontId="123" fillId="0" borderId="9" xfId="0" applyNumberFormat="1" applyFont="1" applyBorder="1" applyAlignment="1">
      <alignment horizontal="center" vertical="center"/>
    </xf>
    <xf numFmtId="176" fontId="123" fillId="0" borderId="13" xfId="0" applyNumberFormat="1" applyFont="1" applyBorder="1" applyAlignment="1">
      <alignment horizontal="center" vertical="center"/>
    </xf>
    <xf numFmtId="176" fontId="123" fillId="0" borderId="14" xfId="0" applyNumberFormat="1" applyFont="1" applyBorder="1" applyAlignment="1">
      <alignment horizontal="center" vertical="center"/>
    </xf>
    <xf numFmtId="176" fontId="30" fillId="0" borderId="41" xfId="0" applyNumberFormat="1" applyFont="1" applyBorder="1" applyAlignment="1">
      <alignment horizontal="right" vertical="center" wrapText="1"/>
    </xf>
    <xf numFmtId="176" fontId="30" fillId="0" borderId="34" xfId="0" applyNumberFormat="1" applyFont="1" applyBorder="1" applyAlignment="1">
      <alignment horizontal="right" vertical="center" wrapText="1"/>
    </xf>
    <xf numFmtId="176" fontId="18" fillId="0" borderId="34" xfId="0" applyNumberFormat="1" applyFont="1" applyBorder="1" applyAlignment="1">
      <alignment horizontal="left" vertical="center" wrapText="1"/>
    </xf>
    <xf numFmtId="176" fontId="18" fillId="0" borderId="36" xfId="0" applyNumberFormat="1" applyFont="1" applyBorder="1" applyAlignment="1">
      <alignment horizontal="left" vertical="center" wrapText="1"/>
    </xf>
    <xf numFmtId="176" fontId="18" fillId="0" borderId="41" xfId="0" applyNumberFormat="1" applyFont="1" applyBorder="1" applyAlignment="1">
      <alignment horizontal="center" vertical="center"/>
    </xf>
    <xf numFmtId="176" fontId="18" fillId="0" borderId="34" xfId="0" applyNumberFormat="1" applyFont="1" applyBorder="1" applyAlignment="1">
      <alignment horizontal="center" vertical="center"/>
    </xf>
    <xf numFmtId="176" fontId="18" fillId="0" borderId="40" xfId="0" applyNumberFormat="1" applyFont="1" applyBorder="1" applyAlignment="1">
      <alignment horizontal="center" vertical="center"/>
    </xf>
    <xf numFmtId="176" fontId="18" fillId="0" borderId="12" xfId="0" applyNumberFormat="1" applyFont="1" applyBorder="1" applyAlignment="1">
      <alignment horizontal="center" vertical="center"/>
    </xf>
    <xf numFmtId="176" fontId="18" fillId="0" borderId="13" xfId="0" applyNumberFormat="1" applyFont="1" applyBorder="1" applyAlignment="1">
      <alignment horizontal="center" vertical="center"/>
    </xf>
    <xf numFmtId="176" fontId="18" fillId="0" borderId="14" xfId="0" applyNumberFormat="1" applyFont="1" applyBorder="1" applyAlignment="1">
      <alignment horizontal="center" vertical="center"/>
    </xf>
    <xf numFmtId="0" fontId="15" fillId="0" borderId="22" xfId="0" applyFont="1" applyBorder="1" applyAlignment="1">
      <alignment horizontal="center" vertical="center" wrapText="1"/>
    </xf>
    <xf numFmtId="0" fontId="15" fillId="0" borderId="42" xfId="0" applyFont="1" applyBorder="1" applyAlignment="1">
      <alignment horizontal="center" vertical="center" wrapText="1"/>
    </xf>
    <xf numFmtId="176" fontId="18" fillId="0" borderId="12" xfId="0" applyNumberFormat="1" applyFont="1" applyBorder="1" applyAlignment="1">
      <alignment horizontal="left" vertical="center" wrapText="1"/>
    </xf>
    <xf numFmtId="176" fontId="18" fillId="0" borderId="13" xfId="0" applyNumberFormat="1" applyFont="1" applyBorder="1" applyAlignment="1">
      <alignment horizontal="left" vertical="center" wrapText="1"/>
    </xf>
    <xf numFmtId="0" fontId="83" fillId="0" borderId="22" xfId="0" applyFont="1" applyBorder="1" applyAlignment="1">
      <alignment horizontal="center" vertical="center" wrapText="1"/>
    </xf>
    <xf numFmtId="0" fontId="83" fillId="0" borderId="42" xfId="0" applyFont="1" applyBorder="1" applyAlignment="1">
      <alignment horizontal="center" vertical="center" wrapText="1"/>
    </xf>
    <xf numFmtId="176" fontId="18" fillId="0" borderId="41" xfId="0" applyNumberFormat="1" applyFont="1" applyBorder="1" applyAlignment="1">
      <alignment horizontal="right" vertical="center"/>
    </xf>
    <xf numFmtId="176" fontId="18" fillId="0" borderId="34" xfId="0" applyNumberFormat="1" applyFont="1" applyBorder="1" applyAlignment="1">
      <alignment horizontal="right" vertical="center"/>
    </xf>
    <xf numFmtId="176" fontId="18" fillId="0" borderId="34" xfId="0" applyNumberFormat="1" applyFont="1" applyBorder="1" applyAlignment="1">
      <alignment horizontal="left" vertical="center"/>
    </xf>
    <xf numFmtId="176" fontId="18" fillId="0" borderId="40" xfId="0" applyNumberFormat="1" applyFont="1" applyBorder="1" applyAlignment="1">
      <alignment horizontal="left" vertical="center"/>
    </xf>
    <xf numFmtId="176" fontId="90" fillId="0" borderId="6" xfId="1" applyNumberFormat="1" applyFont="1" applyBorder="1" applyAlignment="1">
      <alignment horizontal="right"/>
    </xf>
    <xf numFmtId="176" fontId="90" fillId="0" borderId="0" xfId="1" applyNumberFormat="1" applyFont="1" applyBorder="1" applyAlignment="1">
      <alignment horizontal="right"/>
    </xf>
    <xf numFmtId="176" fontId="90" fillId="0" borderId="7" xfId="1" applyNumberFormat="1" applyFont="1" applyBorder="1" applyAlignment="1">
      <alignment horizontal="right"/>
    </xf>
    <xf numFmtId="176" fontId="91" fillId="0" borderId="52" xfId="1" applyNumberFormat="1" applyFont="1" applyBorder="1" applyAlignment="1">
      <alignment horizontal="center"/>
    </xf>
    <xf numFmtId="176" fontId="91" fillId="0" borderId="0" xfId="1" applyNumberFormat="1" applyFont="1" applyBorder="1" applyAlignment="1">
      <alignment horizontal="center"/>
    </xf>
    <xf numFmtId="176" fontId="91" fillId="0" borderId="7" xfId="1" applyNumberFormat="1" applyFont="1" applyBorder="1" applyAlignment="1">
      <alignment horizontal="center"/>
    </xf>
    <xf numFmtId="176" fontId="91" fillId="0" borderId="55" xfId="1" applyNumberFormat="1" applyFont="1" applyBorder="1" applyAlignment="1">
      <alignment horizontal="center"/>
    </xf>
    <xf numFmtId="176" fontId="91" fillId="0" borderId="11" xfId="1" applyNumberFormat="1" applyFont="1" applyBorder="1" applyAlignment="1">
      <alignment horizontal="center"/>
    </xf>
    <xf numFmtId="176" fontId="91" fillId="0" borderId="26" xfId="1" applyNumberFormat="1" applyFont="1" applyBorder="1" applyAlignment="1">
      <alignment horizontal="center"/>
    </xf>
    <xf numFmtId="176" fontId="91" fillId="0" borderId="48" xfId="1" applyNumberFormat="1" applyFont="1" applyFill="1" applyBorder="1" applyAlignment="1">
      <alignment horizontal="center"/>
    </xf>
    <xf numFmtId="176" fontId="91" fillId="0" borderId="16" xfId="1" applyNumberFormat="1" applyFont="1" applyFill="1" applyBorder="1" applyAlignment="1">
      <alignment horizontal="center"/>
    </xf>
    <xf numFmtId="176" fontId="91" fillId="0" borderId="56" xfId="1" applyNumberFormat="1" applyFont="1" applyFill="1" applyBorder="1" applyAlignment="1">
      <alignment horizontal="center"/>
    </xf>
    <xf numFmtId="176" fontId="91" fillId="0" borderId="27" xfId="1" applyNumberFormat="1" applyFont="1" applyFill="1" applyBorder="1" applyAlignment="1">
      <alignment horizontal="center"/>
    </xf>
    <xf numFmtId="176" fontId="91" fillId="0" borderId="11" xfId="1" applyNumberFormat="1" applyFont="1" applyFill="1" applyBorder="1" applyAlignment="1">
      <alignment horizontal="center"/>
    </xf>
    <xf numFmtId="176" fontId="91" fillId="0" borderId="49" xfId="1" applyNumberFormat="1" applyFont="1" applyFill="1" applyBorder="1" applyAlignment="1">
      <alignment horizontal="center"/>
    </xf>
    <xf numFmtId="176" fontId="132" fillId="0" borderId="201" xfId="1" applyNumberFormat="1" applyFont="1" applyFill="1" applyBorder="1" applyAlignment="1">
      <alignment horizontal="center" vertical="center" wrapText="1"/>
    </xf>
    <xf numFmtId="176" fontId="132" fillId="0" borderId="32" xfId="1" applyNumberFormat="1" applyFont="1" applyFill="1" applyBorder="1" applyAlignment="1">
      <alignment horizontal="center" vertical="center" wrapText="1"/>
    </xf>
    <xf numFmtId="176" fontId="91" fillId="0" borderId="17" xfId="1" applyNumberFormat="1" applyFont="1" applyFill="1" applyBorder="1" applyAlignment="1">
      <alignment horizontal="center"/>
    </xf>
    <xf numFmtId="176" fontId="91" fillId="0" borderId="21" xfId="1" applyNumberFormat="1" applyFont="1" applyFill="1" applyBorder="1" applyAlignment="1">
      <alignment horizontal="center"/>
    </xf>
    <xf numFmtId="176" fontId="88" fillId="0" borderId="62" xfId="1" applyNumberFormat="1" applyFont="1" applyBorder="1" applyAlignment="1">
      <alignment horizontal="center" vertical="center" wrapText="1"/>
    </xf>
    <xf numFmtId="176" fontId="88" fillId="0" borderId="69" xfId="1" applyNumberFormat="1" applyFont="1" applyBorder="1" applyAlignment="1">
      <alignment horizontal="center" vertical="center" wrapText="1"/>
    </xf>
    <xf numFmtId="176" fontId="132" fillId="0" borderId="15" xfId="1" applyNumberFormat="1" applyFont="1" applyFill="1" applyBorder="1" applyAlignment="1">
      <alignment horizontal="center" vertical="center" wrapText="1"/>
    </xf>
    <xf numFmtId="176" fontId="132" fillId="0" borderId="20" xfId="1" applyNumberFormat="1" applyFont="1" applyFill="1" applyBorder="1" applyAlignment="1">
      <alignment horizontal="center" vertical="center" wrapText="1"/>
    </xf>
    <xf numFmtId="0" fontId="85" fillId="0" borderId="0" xfId="0" applyFont="1" applyBorder="1" applyAlignment="1">
      <alignment horizontal="center" vertical="center" wrapText="1"/>
    </xf>
    <xf numFmtId="0" fontId="200" fillId="0" borderId="1" xfId="0" applyFont="1" applyBorder="1" applyAlignment="1">
      <alignment horizontal="right" vertical="center" wrapText="1"/>
    </xf>
    <xf numFmtId="0" fontId="200" fillId="0" borderId="1" xfId="0" applyFont="1" applyBorder="1" applyAlignment="1">
      <alignment horizontal="left" vertical="center"/>
    </xf>
    <xf numFmtId="176" fontId="200" fillId="0" borderId="1" xfId="0" applyNumberFormat="1" applyFont="1" applyBorder="1" applyAlignment="1">
      <alignment horizontal="center" vertical="center" wrapText="1"/>
    </xf>
    <xf numFmtId="176" fontId="91" fillId="0" borderId="6" xfId="1" applyNumberFormat="1" applyFont="1" applyBorder="1" applyAlignment="1">
      <alignment horizontal="center"/>
    </xf>
    <xf numFmtId="176" fontId="91" fillId="0" borderId="27" xfId="1" applyNumberFormat="1" applyFont="1" applyBorder="1" applyAlignment="1">
      <alignment horizontal="center"/>
    </xf>
    <xf numFmtId="176" fontId="122" fillId="0" borderId="48" xfId="1" applyNumberFormat="1" applyFont="1" applyBorder="1" applyAlignment="1">
      <alignment horizontal="center" vertical="center"/>
    </xf>
    <xf numFmtId="176" fontId="122" fillId="0" borderId="16" xfId="1" applyNumberFormat="1" applyFont="1" applyBorder="1" applyAlignment="1">
      <alignment horizontal="center" vertical="center"/>
    </xf>
    <xf numFmtId="176" fontId="122" fillId="0" borderId="202" xfId="1" applyNumberFormat="1" applyFont="1" applyBorder="1" applyAlignment="1">
      <alignment horizontal="center" vertical="center"/>
    </xf>
    <xf numFmtId="176" fontId="122" fillId="0" borderId="155" xfId="1" applyNumberFormat="1" applyFont="1" applyBorder="1" applyAlignment="1">
      <alignment horizontal="center" vertical="center"/>
    </xf>
    <xf numFmtId="197" fontId="88" fillId="0" borderId="202" xfId="1" applyNumberFormat="1" applyFont="1" applyBorder="1" applyAlignment="1">
      <alignment horizontal="center" vertical="center" wrapText="1"/>
    </xf>
    <xf numFmtId="197" fontId="88" fillId="0" borderId="155" xfId="1" applyNumberFormat="1" applyFont="1" applyBorder="1" applyAlignment="1">
      <alignment horizontal="center" vertical="center" wrapText="1"/>
    </xf>
    <xf numFmtId="197" fontId="88" fillId="0" borderId="203" xfId="1" applyNumberFormat="1" applyFont="1" applyBorder="1" applyAlignment="1">
      <alignment horizontal="center" vertical="center" wrapText="1"/>
    </xf>
    <xf numFmtId="176" fontId="122" fillId="0" borderId="56" xfId="1" applyNumberFormat="1" applyFont="1" applyBorder="1" applyAlignment="1">
      <alignment horizontal="center" vertical="center"/>
    </xf>
    <xf numFmtId="176" fontId="122" fillId="0" borderId="203" xfId="1" applyNumberFormat="1" applyFont="1" applyBorder="1" applyAlignment="1">
      <alignment horizontal="center" vertical="center"/>
    </xf>
    <xf numFmtId="0" fontId="382" fillId="0" borderId="13" xfId="1" applyFont="1" applyBorder="1" applyAlignment="1">
      <alignment horizontal="left" vertical="center"/>
    </xf>
    <xf numFmtId="176" fontId="90" fillId="0" borderId="50" xfId="1" applyNumberFormat="1" applyFont="1" applyBorder="1" applyAlignment="1">
      <alignment horizontal="right"/>
    </xf>
    <xf numFmtId="176" fontId="90" fillId="0" borderId="52" xfId="1" applyNumberFormat="1" applyFont="1" applyBorder="1" applyAlignment="1">
      <alignment horizontal="right"/>
    </xf>
    <xf numFmtId="176" fontId="91" fillId="0" borderId="50" xfId="1" applyNumberFormat="1" applyFont="1" applyBorder="1" applyAlignment="1">
      <alignment horizontal="center"/>
    </xf>
    <xf numFmtId="176" fontId="91" fillId="0" borderId="49" xfId="1" applyNumberFormat="1" applyFont="1" applyBorder="1" applyAlignment="1">
      <alignment horizontal="center"/>
    </xf>
    <xf numFmtId="197" fontId="88" fillId="0" borderId="204" xfId="1" applyNumberFormat="1" applyFont="1" applyBorder="1" applyAlignment="1">
      <alignment horizontal="center" vertical="center" wrapText="1"/>
    </xf>
    <xf numFmtId="176" fontId="88" fillId="0" borderId="10" xfId="1" applyNumberFormat="1" applyFont="1" applyBorder="1" applyAlignment="1">
      <alignment horizontal="center" vertical="center" wrapText="1"/>
    </xf>
    <xf numFmtId="176" fontId="122" fillId="0" borderId="130" xfId="1" applyNumberFormat="1" applyFont="1" applyBorder="1" applyAlignment="1">
      <alignment horizontal="center" vertical="center"/>
    </xf>
    <xf numFmtId="176" fontId="122" fillId="0" borderId="132" xfId="1" applyNumberFormat="1" applyFont="1" applyBorder="1" applyAlignment="1">
      <alignment horizontal="center" vertical="center"/>
    </xf>
    <xf numFmtId="176" fontId="90" fillId="0" borderId="62" xfId="1" applyNumberFormat="1" applyFont="1" applyBorder="1" applyAlignment="1">
      <alignment horizontal="center" vertical="center" wrapText="1"/>
    </xf>
    <xf numFmtId="176" fontId="91" fillId="0" borderId="43" xfId="1" applyNumberFormat="1" applyFont="1" applyFill="1" applyBorder="1" applyAlignment="1">
      <alignment horizontal="center"/>
    </xf>
    <xf numFmtId="176" fontId="91" fillId="0" borderId="26" xfId="1" applyNumberFormat="1" applyFont="1" applyFill="1" applyBorder="1" applyAlignment="1">
      <alignment horizontal="center"/>
    </xf>
    <xf numFmtId="176" fontId="85" fillId="0" borderId="48" xfId="1" applyNumberFormat="1" applyFont="1" applyBorder="1" applyAlignment="1">
      <alignment horizontal="center" vertical="center"/>
    </xf>
    <xf numFmtId="176" fontId="85" fillId="0" borderId="16" xfId="1" applyNumberFormat="1" applyFont="1" applyBorder="1" applyAlignment="1">
      <alignment horizontal="center" vertical="center"/>
    </xf>
    <xf numFmtId="176" fontId="85" fillId="0" borderId="43" xfId="1" applyNumberFormat="1" applyFont="1" applyBorder="1" applyAlignment="1">
      <alignment horizontal="center" vertical="center"/>
    </xf>
    <xf numFmtId="176" fontId="85" fillId="0" borderId="202" xfId="1" applyNumberFormat="1" applyFont="1" applyBorder="1" applyAlignment="1">
      <alignment horizontal="center" vertical="center"/>
    </xf>
    <xf numFmtId="176" fontId="85" fillId="0" borderId="155" xfId="1" applyNumberFormat="1" applyFont="1" applyBorder="1" applyAlignment="1">
      <alignment horizontal="center" vertical="center"/>
    </xf>
    <xf numFmtId="176" fontId="85" fillId="0" borderId="204" xfId="1" applyNumberFormat="1" applyFont="1" applyBorder="1" applyAlignment="1">
      <alignment horizontal="center" vertical="center"/>
    </xf>
    <xf numFmtId="176" fontId="85" fillId="0" borderId="270" xfId="1" applyNumberFormat="1" applyFont="1" applyBorder="1" applyAlignment="1">
      <alignment horizontal="center" vertical="center"/>
    </xf>
    <xf numFmtId="176" fontId="85" fillId="0" borderId="129" xfId="1" applyNumberFormat="1" applyFont="1" applyBorder="1" applyAlignment="1">
      <alignment horizontal="center" vertical="center"/>
    </xf>
    <xf numFmtId="0" fontId="90" fillId="0" borderId="12" xfId="1" applyFont="1" applyBorder="1" applyAlignment="1">
      <alignment horizontal="center" vertical="center"/>
    </xf>
    <xf numFmtId="0" fontId="90" fillId="0" borderId="14" xfId="1" applyFont="1" applyBorder="1" applyAlignment="1">
      <alignment horizontal="center" vertical="center"/>
    </xf>
    <xf numFmtId="0" fontId="89" fillId="0" borderId="4" xfId="1" applyFont="1" applyBorder="1" applyAlignment="1">
      <alignment horizontal="center" vertical="center"/>
    </xf>
    <xf numFmtId="0" fontId="343" fillId="0" borderId="3" xfId="1" applyFont="1" applyBorder="1" applyAlignment="1">
      <alignment horizontal="left" vertical="center"/>
    </xf>
    <xf numFmtId="0" fontId="343" fillId="0" borderId="4" xfId="1" applyFont="1" applyBorder="1" applyAlignment="1">
      <alignment horizontal="left" vertical="center"/>
    </xf>
    <xf numFmtId="0" fontId="94" fillId="0" borderId="0" xfId="1" applyFont="1" applyBorder="1" applyAlignment="1">
      <alignment horizontal="left" vertical="top" wrapText="1"/>
    </xf>
    <xf numFmtId="0" fontId="94" fillId="0" borderId="7" xfId="1" applyFont="1" applyBorder="1" applyAlignment="1">
      <alignment horizontal="left" vertical="top" wrapText="1"/>
    </xf>
    <xf numFmtId="0" fontId="94" fillId="0" borderId="1" xfId="1" applyFont="1" applyBorder="1" applyAlignment="1">
      <alignment horizontal="left" vertical="top" wrapText="1"/>
    </xf>
    <xf numFmtId="0" fontId="94" fillId="0" borderId="9" xfId="1" applyFont="1" applyBorder="1" applyAlignment="1">
      <alignment horizontal="left" vertical="top" wrapText="1"/>
    </xf>
    <xf numFmtId="0" fontId="89" fillId="0" borderId="12" xfId="1" applyFont="1" applyBorder="1" applyAlignment="1">
      <alignment horizontal="right" vertical="center"/>
    </xf>
    <xf numFmtId="0" fontId="89" fillId="0" borderId="13" xfId="1" applyFont="1" applyBorder="1" applyAlignment="1">
      <alignment horizontal="right" vertical="center"/>
    </xf>
    <xf numFmtId="176" fontId="7" fillId="0" borderId="13" xfId="1" applyNumberFormat="1" applyBorder="1" applyAlignment="1">
      <alignment horizontal="center" vertical="center"/>
    </xf>
    <xf numFmtId="0" fontId="7" fillId="0" borderId="13" xfId="1" applyBorder="1" applyAlignment="1">
      <alignment horizontal="left" vertical="center"/>
    </xf>
    <xf numFmtId="0" fontId="7" fillId="0" borderId="14" xfId="1" applyBorder="1" applyAlignment="1">
      <alignment horizontal="left" vertical="center"/>
    </xf>
    <xf numFmtId="0" fontId="90" fillId="4" borderId="4" xfId="1" applyFont="1" applyFill="1" applyBorder="1" applyAlignment="1" applyProtection="1">
      <alignment horizontal="left" vertical="top" wrapText="1"/>
      <protection locked="0"/>
    </xf>
    <xf numFmtId="0" fontId="90" fillId="4" borderId="5" xfId="1" applyFont="1" applyFill="1" applyBorder="1" applyAlignment="1" applyProtection="1">
      <alignment horizontal="left" vertical="top" wrapText="1"/>
      <protection locked="0"/>
    </xf>
    <xf numFmtId="176" fontId="90" fillId="0" borderId="12" xfId="1" applyNumberFormat="1" applyFont="1" applyBorder="1" applyAlignment="1">
      <alignment horizontal="left" vertical="center"/>
    </xf>
    <xf numFmtId="176" fontId="90" fillId="0" borderId="13" xfId="1" applyNumberFormat="1" applyFont="1" applyBorder="1" applyAlignment="1">
      <alignment horizontal="left" vertical="center"/>
    </xf>
    <xf numFmtId="176" fontId="90" fillId="0" borderId="14" xfId="1" applyNumberFormat="1" applyFont="1" applyBorder="1" applyAlignment="1">
      <alignment horizontal="left" vertical="center"/>
    </xf>
    <xf numFmtId="0" fontId="90" fillId="4" borderId="0" xfId="1" applyFont="1" applyFill="1" applyBorder="1" applyAlignment="1" applyProtection="1">
      <alignment horizontal="left" vertical="top" wrapText="1"/>
      <protection locked="0"/>
    </xf>
    <xf numFmtId="0" fontId="90" fillId="4" borderId="7" xfId="1" applyFont="1" applyFill="1" applyBorder="1" applyAlignment="1" applyProtection="1">
      <alignment horizontal="left" vertical="top" wrapText="1"/>
      <protection locked="0"/>
    </xf>
    <xf numFmtId="176" fontId="90" fillId="0" borderId="8" xfId="1" applyNumberFormat="1" applyFont="1" applyBorder="1" applyAlignment="1">
      <alignment horizontal="center" vertical="center"/>
    </xf>
    <xf numFmtId="176" fontId="90" fillId="0" borderId="1" xfId="1" applyNumberFormat="1" applyFont="1" applyBorder="1" applyAlignment="1">
      <alignment horizontal="center" vertical="center"/>
    </xf>
    <xf numFmtId="176" fontId="90" fillId="0" borderId="12" xfId="1" applyNumberFormat="1" applyFont="1" applyBorder="1" applyAlignment="1">
      <alignment horizontal="center" vertical="center"/>
    </xf>
    <xf numFmtId="176" fontId="90" fillId="0" borderId="14" xfId="1" applyNumberFormat="1" applyFont="1" applyBorder="1" applyAlignment="1">
      <alignment horizontal="center" vertical="center"/>
    </xf>
    <xf numFmtId="0" fontId="94" fillId="0" borderId="6" xfId="1" applyFont="1" applyBorder="1" applyAlignment="1">
      <alignment horizontal="left" vertical="top" wrapText="1"/>
    </xf>
    <xf numFmtId="0" fontId="94" fillId="0" borderId="8" xfId="1" applyFont="1" applyBorder="1" applyAlignment="1">
      <alignment horizontal="left" vertical="top" wrapText="1"/>
    </xf>
    <xf numFmtId="0" fontId="90" fillId="4" borderId="8" xfId="1" applyFont="1" applyFill="1" applyBorder="1" applyAlignment="1" applyProtection="1">
      <alignment horizontal="left" vertical="top" wrapText="1"/>
      <protection locked="0"/>
    </xf>
    <xf numFmtId="0" fontId="90" fillId="4" borderId="1" xfId="1" applyFont="1" applyFill="1" applyBorder="1" applyAlignment="1" applyProtection="1">
      <alignment horizontal="left" vertical="top" wrapText="1"/>
      <protection locked="0"/>
    </xf>
    <xf numFmtId="0" fontId="90" fillId="4" borderId="9" xfId="1" applyFont="1" applyFill="1" applyBorder="1" applyAlignment="1" applyProtection="1">
      <alignment horizontal="left" vertical="top" wrapText="1"/>
      <protection locked="0"/>
    </xf>
    <xf numFmtId="0" fontId="90" fillId="0" borderId="13" xfId="1" applyFont="1" applyBorder="1" applyAlignment="1">
      <alignment horizontal="center" vertical="center"/>
    </xf>
    <xf numFmtId="176" fontId="90" fillId="0" borderId="3" xfId="1" applyNumberFormat="1" applyFont="1" applyBorder="1" applyAlignment="1">
      <alignment horizontal="right"/>
    </xf>
    <xf numFmtId="176" fontId="90" fillId="0" borderId="4" xfId="1" applyNumberFormat="1" applyFont="1" applyBorder="1" applyAlignment="1">
      <alignment horizontal="right"/>
    </xf>
    <xf numFmtId="176" fontId="90" fillId="0" borderId="5" xfId="1" applyNumberFormat="1" applyFont="1" applyBorder="1" applyAlignment="1">
      <alignment horizontal="right"/>
    </xf>
    <xf numFmtId="176" fontId="90" fillId="0" borderId="75" xfId="1" applyNumberFormat="1" applyFont="1" applyBorder="1" applyAlignment="1">
      <alignment horizontal="right"/>
    </xf>
    <xf numFmtId="176" fontId="91" fillId="0" borderId="8" xfId="1" applyNumberFormat="1" applyFont="1" applyBorder="1" applyAlignment="1">
      <alignment horizontal="center"/>
    </xf>
    <xf numFmtId="0" fontId="91" fillId="0" borderId="1" xfId="1" applyFont="1" applyBorder="1" applyAlignment="1">
      <alignment horizontal="center"/>
    </xf>
    <xf numFmtId="0" fontId="91" fillId="0" borderId="9" xfId="1" applyFont="1" applyBorder="1" applyAlignment="1">
      <alignment horizontal="center"/>
    </xf>
    <xf numFmtId="0" fontId="91" fillId="0" borderId="51" xfId="1" applyFont="1" applyBorder="1" applyAlignment="1">
      <alignment horizontal="center"/>
    </xf>
    <xf numFmtId="0" fontId="89" fillId="0" borderId="3" xfId="1" applyFont="1" applyBorder="1" applyAlignment="1">
      <alignment horizontal="center" vertical="center" wrapText="1"/>
    </xf>
    <xf numFmtId="0" fontId="89" fillId="0" borderId="4" xfId="1" applyFont="1" applyBorder="1" applyAlignment="1">
      <alignment horizontal="center" vertical="center" wrapText="1"/>
    </xf>
    <xf numFmtId="0" fontId="89" fillId="0" borderId="75" xfId="1" applyFont="1" applyBorder="1" applyAlignment="1">
      <alignment horizontal="center" vertical="center" wrapText="1"/>
    </xf>
    <xf numFmtId="0" fontId="89" fillId="0" borderId="6" xfId="1" applyFont="1" applyBorder="1" applyAlignment="1">
      <alignment horizontal="center" vertical="center" wrapText="1"/>
    </xf>
    <xf numFmtId="0" fontId="89" fillId="0" borderId="0" xfId="1" applyFont="1" applyBorder="1" applyAlignment="1">
      <alignment horizontal="center" vertical="center" wrapText="1"/>
    </xf>
    <xf numFmtId="0" fontId="89" fillId="0" borderId="50" xfId="1" applyFont="1" applyBorder="1" applyAlignment="1">
      <alignment horizontal="center" vertical="center" wrapText="1"/>
    </xf>
    <xf numFmtId="0" fontId="89" fillId="0" borderId="5" xfId="1" applyFont="1" applyBorder="1" applyAlignment="1">
      <alignment horizontal="center" vertical="center"/>
    </xf>
    <xf numFmtId="0" fontId="89" fillId="0" borderId="74" xfId="1" applyFont="1" applyBorder="1" applyAlignment="1">
      <alignment horizontal="center" vertical="center"/>
    </xf>
    <xf numFmtId="0" fontId="89" fillId="0" borderId="13" xfId="1" applyFont="1" applyBorder="1" applyAlignment="1">
      <alignment horizontal="center" vertical="center"/>
    </xf>
    <xf numFmtId="0" fontId="89" fillId="0" borderId="14" xfId="1" applyFont="1" applyBorder="1" applyAlignment="1">
      <alignment horizontal="center" vertical="center"/>
    </xf>
    <xf numFmtId="0" fontId="89" fillId="0" borderId="5" xfId="1" applyFont="1" applyBorder="1" applyAlignment="1">
      <alignment horizontal="center" vertical="center" wrapText="1"/>
    </xf>
    <xf numFmtId="0" fontId="89" fillId="0" borderId="7" xfId="1" applyFont="1" applyBorder="1" applyAlignment="1">
      <alignment horizontal="center" vertical="center" wrapText="1"/>
    </xf>
    <xf numFmtId="0" fontId="88" fillId="0" borderId="4" xfId="1" applyFont="1" applyBorder="1" applyAlignment="1">
      <alignment horizontal="center" vertical="center" wrapText="1"/>
    </xf>
    <xf numFmtId="0" fontId="88" fillId="0" borderId="5" xfId="1" applyFont="1" applyBorder="1" applyAlignment="1">
      <alignment horizontal="center" vertical="center" wrapText="1"/>
    </xf>
    <xf numFmtId="0" fontId="88" fillId="0" borderId="3" xfId="1" applyFont="1" applyBorder="1" applyAlignment="1">
      <alignment horizontal="center" vertical="center" wrapText="1"/>
    </xf>
    <xf numFmtId="0" fontId="88" fillId="0" borderId="3" xfId="1" applyFont="1" applyBorder="1" applyAlignment="1">
      <alignment horizontal="center" vertical="center"/>
    </xf>
    <xf numFmtId="0" fontId="88" fillId="0" borderId="4" xfId="1" applyFont="1" applyBorder="1" applyAlignment="1">
      <alignment horizontal="center" vertical="center"/>
    </xf>
    <xf numFmtId="0" fontId="88" fillId="0" borderId="5" xfId="1" applyFont="1" applyBorder="1" applyAlignment="1">
      <alignment horizontal="center" vertical="center"/>
    </xf>
    <xf numFmtId="0" fontId="89" fillId="0" borderId="12" xfId="1" applyFont="1" applyBorder="1" applyAlignment="1">
      <alignment horizontal="center" vertical="center"/>
    </xf>
    <xf numFmtId="0" fontId="89" fillId="0" borderId="73" xfId="1" applyFont="1" applyBorder="1" applyAlignment="1">
      <alignment horizontal="center" vertical="center"/>
    </xf>
    <xf numFmtId="0" fontId="28" fillId="0" borderId="1" xfId="0" applyFont="1" applyBorder="1" applyAlignment="1">
      <alignment horizontal="left" vertical="center"/>
    </xf>
    <xf numFmtId="176" fontId="19" fillId="0" borderId="1" xfId="0" applyNumberFormat="1" applyFont="1" applyBorder="1" applyAlignment="1">
      <alignment horizontal="center" wrapText="1"/>
    </xf>
    <xf numFmtId="176" fontId="123" fillId="0" borderId="1" xfId="0" applyNumberFormat="1" applyFont="1" applyFill="1" applyBorder="1" applyAlignment="1">
      <alignment horizontal="left" wrapText="1"/>
    </xf>
    <xf numFmtId="176" fontId="34" fillId="0" borderId="13" xfId="0" applyNumberFormat="1" applyFont="1" applyBorder="1" applyAlignment="1">
      <alignment horizontal="right" vertical="center" wrapText="1"/>
    </xf>
    <xf numFmtId="176" fontId="34" fillId="0" borderId="1" xfId="0" applyNumberFormat="1" applyFont="1" applyBorder="1" applyAlignment="1">
      <alignment horizontal="right" vertical="center" wrapText="1"/>
    </xf>
    <xf numFmtId="0" fontId="34" fillId="0" borderId="1" xfId="0" applyNumberFormat="1" applyFont="1" applyBorder="1" applyAlignment="1">
      <alignment horizontal="left" vertical="center" wrapText="1"/>
    </xf>
    <xf numFmtId="176" fontId="80" fillId="0" borderId="1" xfId="0" applyNumberFormat="1" applyFont="1" applyBorder="1" applyAlignment="1">
      <alignment horizontal="right" vertical="center"/>
    </xf>
    <xf numFmtId="183" fontId="34" fillId="0" borderId="13" xfId="0" applyNumberFormat="1" applyFont="1" applyBorder="1" applyAlignment="1">
      <alignment horizontal="left" vertical="center" wrapText="1"/>
    </xf>
    <xf numFmtId="184" fontId="80" fillId="0" borderId="1" xfId="0" applyNumberFormat="1" applyFont="1" applyBorder="1" applyAlignment="1">
      <alignment horizontal="right" vertical="center"/>
    </xf>
    <xf numFmtId="0" fontId="200" fillId="0" borderId="1" xfId="0" applyFont="1" applyBorder="1" applyAlignment="1">
      <alignment horizontal="center" vertical="center" wrapText="1"/>
    </xf>
    <xf numFmtId="176" fontId="34" fillId="0" borderId="8" xfId="0" applyNumberFormat="1" applyFont="1" applyBorder="1" applyAlignment="1">
      <alignment horizontal="left" vertical="center" shrinkToFit="1"/>
    </xf>
    <xf numFmtId="176" fontId="34" fillId="0" borderId="1" xfId="0" applyNumberFormat="1" applyFont="1" applyBorder="1" applyAlignment="1">
      <alignment horizontal="left" vertical="center" shrinkToFit="1"/>
    </xf>
    <xf numFmtId="176" fontId="34" fillId="0" borderId="9" xfId="0" applyNumberFormat="1" applyFont="1" applyBorder="1" applyAlignment="1">
      <alignment horizontal="left" vertical="center" shrinkToFit="1"/>
    </xf>
    <xf numFmtId="176" fontId="17" fillId="0" borderId="6" xfId="0" applyNumberFormat="1" applyFont="1" applyBorder="1" applyAlignment="1">
      <alignment horizontal="center" vertical="center" wrapText="1"/>
    </xf>
    <xf numFmtId="176" fontId="17" fillId="0" borderId="0" xfId="0" applyNumberFormat="1" applyFont="1" applyBorder="1" applyAlignment="1">
      <alignment horizontal="center" vertical="center" wrapText="1"/>
    </xf>
    <xf numFmtId="0" fontId="34" fillId="0" borderId="13" xfId="0" applyNumberFormat="1" applyFont="1" applyBorder="1" applyAlignment="1">
      <alignment horizontal="left" vertical="center" wrapText="1"/>
    </xf>
    <xf numFmtId="0" fontId="34" fillId="0" borderId="14" xfId="0" applyNumberFormat="1" applyFont="1" applyBorder="1" applyAlignment="1">
      <alignment horizontal="left" vertical="center" wrapText="1"/>
    </xf>
    <xf numFmtId="0" fontId="396" fillId="0" borderId="0" xfId="0" applyFont="1" applyBorder="1" applyAlignment="1">
      <alignment horizontal="right" shrinkToFit="1"/>
    </xf>
    <xf numFmtId="176" fontId="122" fillId="0" borderId="134" xfId="1" applyNumberFormat="1" applyFont="1" applyBorder="1" applyAlignment="1">
      <alignment horizontal="center" vertical="center"/>
    </xf>
    <xf numFmtId="176" fontId="122" fillId="0" borderId="131" xfId="1" applyNumberFormat="1" applyFont="1" applyBorder="1" applyAlignment="1">
      <alignment horizontal="center" vertical="center"/>
    </xf>
    <xf numFmtId="176" fontId="122" fillId="0" borderId="135" xfId="1" applyNumberFormat="1" applyFont="1" applyBorder="1" applyAlignment="1">
      <alignment horizontal="center" vertical="center"/>
    </xf>
    <xf numFmtId="176" fontId="122" fillId="0" borderId="133" xfId="1" applyNumberFormat="1" applyFont="1" applyBorder="1" applyAlignment="1">
      <alignment horizontal="center" vertical="center"/>
    </xf>
    <xf numFmtId="197" fontId="88" fillId="0" borderId="129" xfId="1" applyNumberFormat="1" applyFont="1" applyBorder="1" applyAlignment="1">
      <alignment horizontal="center" vertical="center" wrapText="1"/>
    </xf>
    <xf numFmtId="183" fontId="92" fillId="0" borderId="6" xfId="1" applyNumberFormat="1" applyFont="1" applyBorder="1" applyAlignment="1">
      <alignment horizontal="center"/>
    </xf>
    <xf numFmtId="183" fontId="92" fillId="0" borderId="7" xfId="1" applyNumberFormat="1" applyFont="1" applyBorder="1" applyAlignment="1">
      <alignment horizontal="center"/>
    </xf>
    <xf numFmtId="176" fontId="92" fillId="0" borderId="6" xfId="1" applyNumberFormat="1" applyFont="1" applyBorder="1" applyAlignment="1">
      <alignment horizontal="center" vertical="top"/>
    </xf>
    <xf numFmtId="176" fontId="92" fillId="0" borderId="7" xfId="1" applyNumberFormat="1" applyFont="1" applyBorder="1" applyAlignment="1">
      <alignment horizontal="center" vertical="top"/>
    </xf>
    <xf numFmtId="184" fontId="92" fillId="0" borderId="6" xfId="1" applyNumberFormat="1" applyFont="1" applyBorder="1" applyAlignment="1">
      <alignment horizontal="center"/>
    </xf>
    <xf numFmtId="184" fontId="92" fillId="0" borderId="7" xfId="1" applyNumberFormat="1" applyFont="1" applyBorder="1" applyAlignment="1">
      <alignment horizontal="center"/>
    </xf>
    <xf numFmtId="185" fontId="92" fillId="0" borderId="6" xfId="1" applyNumberFormat="1" applyFont="1" applyBorder="1" applyAlignment="1">
      <alignment horizontal="center" vertical="center" textRotation="255"/>
    </xf>
    <xf numFmtId="185" fontId="92" fillId="0" borderId="0" xfId="1" applyNumberFormat="1" applyFont="1" applyBorder="1" applyAlignment="1">
      <alignment horizontal="center" vertical="center" textRotation="255"/>
    </xf>
    <xf numFmtId="185" fontId="92" fillId="0" borderId="202" xfId="1" applyNumberFormat="1" applyFont="1" applyBorder="1" applyAlignment="1">
      <alignment horizontal="center" vertical="center" textRotation="255"/>
    </xf>
    <xf numFmtId="185" fontId="92" fillId="0" borderId="155" xfId="1" applyNumberFormat="1" applyFont="1" applyBorder="1" applyAlignment="1">
      <alignment horizontal="center" vertical="center" textRotation="255"/>
    </xf>
    <xf numFmtId="0" fontId="87" fillId="0" borderId="77" xfId="1" applyFont="1" applyBorder="1" applyAlignment="1">
      <alignment horizontal="center" vertical="center"/>
    </xf>
    <xf numFmtId="0" fontId="87" fillId="0" borderId="78" xfId="1" applyFont="1" applyBorder="1" applyAlignment="1">
      <alignment horizontal="center" vertical="center"/>
    </xf>
    <xf numFmtId="0" fontId="87" fillId="0" borderId="76" xfId="1" applyFont="1" applyBorder="1" applyAlignment="1">
      <alignment horizontal="center" vertical="center"/>
    </xf>
    <xf numFmtId="0" fontId="87" fillId="0" borderId="8" xfId="1" applyFont="1" applyBorder="1" applyAlignment="1">
      <alignment horizontal="center" vertical="center"/>
    </xf>
    <xf numFmtId="0" fontId="87" fillId="0" borderId="1" xfId="1" applyFont="1" applyBorder="1" applyAlignment="1">
      <alignment horizontal="center" vertical="center"/>
    </xf>
    <xf numFmtId="0" fontId="87" fillId="0" borderId="9" xfId="1" applyFont="1" applyBorder="1" applyAlignment="1">
      <alignment horizontal="center" vertical="center"/>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9" xfId="0" applyFont="1" applyBorder="1" applyAlignment="1">
      <alignment horizontal="center" vertical="center" wrapText="1"/>
    </xf>
    <xf numFmtId="0" fontId="87" fillId="0" borderId="3" xfId="1" applyFont="1" applyBorder="1" applyAlignment="1">
      <alignment horizontal="center" vertical="center"/>
    </xf>
    <xf numFmtId="0" fontId="87" fillId="0" borderId="4" xfId="1" applyFont="1" applyBorder="1" applyAlignment="1">
      <alignment horizontal="center" vertical="center"/>
    </xf>
    <xf numFmtId="0" fontId="87" fillId="0" borderId="5" xfId="1" applyFont="1" applyBorder="1" applyAlignment="1">
      <alignment horizontal="center" vertical="center"/>
    </xf>
    <xf numFmtId="0" fontId="87" fillId="0" borderId="6" xfId="1" applyFont="1" applyBorder="1" applyAlignment="1">
      <alignment horizontal="center" vertical="center"/>
    </xf>
    <xf numFmtId="0" fontId="87" fillId="0" borderId="0" xfId="1" applyFont="1" applyBorder="1" applyAlignment="1">
      <alignment horizontal="center" vertical="center"/>
    </xf>
    <xf numFmtId="0" fontId="87" fillId="0" borderId="7" xfId="1" applyFont="1" applyBorder="1" applyAlignment="1">
      <alignment horizontal="center" vertical="center"/>
    </xf>
    <xf numFmtId="0" fontId="87" fillId="0" borderId="202" xfId="1" applyFont="1" applyBorder="1" applyAlignment="1">
      <alignment horizontal="center" vertical="center"/>
    </xf>
    <xf numFmtId="0" fontId="87" fillId="0" borderId="155" xfId="1" applyFont="1" applyBorder="1" applyAlignment="1">
      <alignment horizontal="center" vertical="center"/>
    </xf>
    <xf numFmtId="0" fontId="87" fillId="0" borderId="204" xfId="1" applyFont="1" applyBorder="1" applyAlignment="1">
      <alignment horizontal="center" vertical="center"/>
    </xf>
    <xf numFmtId="176" fontId="92" fillId="0" borderId="6" xfId="1" applyNumberFormat="1" applyFont="1" applyBorder="1" applyAlignment="1">
      <alignment horizontal="center" vertical="center" textRotation="255"/>
    </xf>
    <xf numFmtId="176" fontId="92" fillId="0" borderId="0" xfId="1" applyNumberFormat="1" applyFont="1" applyBorder="1" applyAlignment="1">
      <alignment horizontal="center" vertical="center" textRotation="255"/>
    </xf>
    <xf numFmtId="176" fontId="92" fillId="0" borderId="202" xfId="1" applyNumberFormat="1" applyFont="1" applyBorder="1" applyAlignment="1">
      <alignment horizontal="center" vertical="center" textRotation="255"/>
    </xf>
    <xf numFmtId="176" fontId="92" fillId="0" borderId="155" xfId="1" applyNumberFormat="1" applyFont="1" applyBorder="1" applyAlignment="1">
      <alignment horizontal="center" vertical="center" textRotation="255"/>
    </xf>
    <xf numFmtId="0" fontId="34" fillId="0" borderId="13" xfId="0" applyNumberFormat="1" applyFont="1" applyBorder="1" applyAlignment="1">
      <alignment horizontal="center" vertical="center" wrapText="1"/>
    </xf>
    <xf numFmtId="176" fontId="19" fillId="0" borderId="12" xfId="0" applyNumberFormat="1" applyFont="1" applyBorder="1" applyAlignment="1">
      <alignment horizontal="left" vertical="center" shrinkToFit="1"/>
    </xf>
    <xf numFmtId="176" fontId="19" fillId="0" borderId="13" xfId="0" applyNumberFormat="1" applyFont="1" applyBorder="1" applyAlignment="1">
      <alignment horizontal="left" vertical="center" shrinkToFit="1"/>
    </xf>
    <xf numFmtId="176" fontId="19" fillId="0" borderId="14" xfId="0" applyNumberFormat="1" applyFont="1" applyBorder="1" applyAlignment="1">
      <alignment horizontal="left" vertical="center" shrinkToFit="1"/>
    </xf>
    <xf numFmtId="176" fontId="26" fillId="0" borderId="12" xfId="0" applyNumberFormat="1" applyFont="1" applyBorder="1" applyAlignment="1">
      <alignment horizontal="center" vertical="center" wrapText="1"/>
    </xf>
    <xf numFmtId="176" fontId="26" fillId="0" borderId="13" xfId="0" applyNumberFormat="1" applyFont="1" applyBorder="1" applyAlignment="1">
      <alignment horizontal="center" vertical="center" wrapText="1"/>
    </xf>
    <xf numFmtId="176" fontId="16" fillId="0" borderId="4" xfId="0" applyNumberFormat="1" applyFont="1" applyBorder="1" applyAlignment="1">
      <alignment horizontal="center" vertical="center" wrapText="1"/>
    </xf>
    <xf numFmtId="176" fontId="16" fillId="0" borderId="5" xfId="0" applyNumberFormat="1" applyFont="1" applyBorder="1" applyAlignment="1">
      <alignment horizontal="center" vertical="center" wrapText="1"/>
    </xf>
    <xf numFmtId="176" fontId="34" fillId="0" borderId="12" xfId="0" applyNumberFormat="1" applyFont="1" applyBorder="1" applyAlignment="1">
      <alignment horizontal="right" vertical="center" wrapText="1"/>
    </xf>
    <xf numFmtId="183" fontId="34" fillId="0" borderId="13" xfId="0" applyNumberFormat="1" applyFont="1" applyBorder="1" applyAlignment="1">
      <alignment horizontal="right" vertical="center" wrapText="1"/>
    </xf>
    <xf numFmtId="176" fontId="30" fillId="0" borderId="0" xfId="0" applyNumberFormat="1" applyFont="1" applyBorder="1" applyAlignment="1">
      <alignment horizontal="center" vertical="center" wrapText="1"/>
    </xf>
    <xf numFmtId="176" fontId="16" fillId="0" borderId="0" xfId="0" applyNumberFormat="1" applyFont="1" applyBorder="1" applyAlignment="1">
      <alignment horizontal="center" vertical="center"/>
    </xf>
    <xf numFmtId="0" fontId="34" fillId="0" borderId="1" xfId="0" applyNumberFormat="1" applyFont="1" applyBorder="1" applyAlignment="1">
      <alignment horizontal="center" vertical="center" wrapText="1"/>
    </xf>
    <xf numFmtId="176" fontId="93" fillId="0" borderId="4" xfId="0" applyNumberFormat="1" applyFont="1" applyBorder="1" applyAlignment="1">
      <alignment horizontal="center" vertical="center" wrapText="1"/>
    </xf>
    <xf numFmtId="176" fontId="86" fillId="0" borderId="4" xfId="0" applyNumberFormat="1" applyFont="1" applyBorder="1" applyAlignment="1">
      <alignment horizontal="center" vertical="center" wrapText="1"/>
    </xf>
    <xf numFmtId="0" fontId="27" fillId="0" borderId="4" xfId="0" applyFont="1" applyBorder="1" applyAlignment="1">
      <alignment horizontal="center" vertical="center" wrapText="1"/>
    </xf>
    <xf numFmtId="0" fontId="34" fillId="0" borderId="13" xfId="0" applyNumberFormat="1" applyFont="1" applyBorder="1" applyAlignment="1">
      <alignment horizontal="right" vertical="center" wrapText="1"/>
    </xf>
    <xf numFmtId="176" fontId="18" fillId="0" borderId="47" xfId="0" applyNumberFormat="1" applyFont="1" applyBorder="1" applyAlignment="1">
      <alignment horizontal="center" vertical="center"/>
    </xf>
    <xf numFmtId="176" fontId="30" fillId="0" borderId="12" xfId="0" applyNumberFormat="1" applyFont="1" applyBorder="1" applyAlignment="1">
      <alignment horizontal="left" vertical="center"/>
    </xf>
    <xf numFmtId="176" fontId="30" fillId="0" borderId="13" xfId="0" applyNumberFormat="1" applyFont="1" applyBorder="1" applyAlignment="1">
      <alignment horizontal="left" vertical="center"/>
    </xf>
    <xf numFmtId="176" fontId="30" fillId="0" borderId="14" xfId="0" applyNumberFormat="1" applyFont="1" applyBorder="1" applyAlignment="1">
      <alignment horizontal="left" vertical="center"/>
    </xf>
    <xf numFmtId="176" fontId="56" fillId="0" borderId="4" xfId="0" applyNumberFormat="1" applyFont="1" applyBorder="1" applyAlignment="1">
      <alignment horizontal="left" vertical="top" wrapText="1"/>
    </xf>
    <xf numFmtId="176" fontId="56" fillId="0" borderId="30" xfId="0" applyNumberFormat="1" applyFont="1" applyBorder="1" applyAlignment="1">
      <alignment horizontal="left" vertical="top" wrapText="1"/>
    </xf>
    <xf numFmtId="176" fontId="18" fillId="0" borderId="39" xfId="0" applyNumberFormat="1" applyFont="1" applyBorder="1" applyAlignment="1">
      <alignment horizontal="center" vertical="center"/>
    </xf>
    <xf numFmtId="176" fontId="30" fillId="0" borderId="27" xfId="0" applyNumberFormat="1" applyFont="1" applyBorder="1" applyAlignment="1">
      <alignment horizontal="left" vertical="center"/>
    </xf>
    <xf numFmtId="176" fontId="30" fillId="0" borderId="11" xfId="0" applyNumberFormat="1" applyFont="1" applyBorder="1" applyAlignment="1">
      <alignment horizontal="left" vertical="center"/>
    </xf>
    <xf numFmtId="176" fontId="30" fillId="0" borderId="26" xfId="0" applyNumberFormat="1" applyFont="1" applyBorder="1" applyAlignment="1">
      <alignment horizontal="left" vertical="center"/>
    </xf>
    <xf numFmtId="176" fontId="56" fillId="0" borderId="45" xfId="0" applyNumberFormat="1" applyFont="1" applyBorder="1" applyAlignment="1">
      <alignment horizontal="left" vertical="top" wrapText="1"/>
    </xf>
    <xf numFmtId="176" fontId="56" fillId="0" borderId="33" xfId="0" applyNumberFormat="1" applyFont="1" applyBorder="1" applyAlignment="1">
      <alignment horizontal="left" vertical="top" wrapText="1"/>
    </xf>
    <xf numFmtId="176" fontId="56" fillId="0" borderId="35" xfId="0" applyNumberFormat="1" applyFont="1" applyBorder="1" applyAlignment="1">
      <alignment horizontal="left" vertical="top" wrapText="1"/>
    </xf>
    <xf numFmtId="176" fontId="29" fillId="0" borderId="16" xfId="0" applyNumberFormat="1" applyFont="1" applyBorder="1" applyAlignment="1">
      <alignment horizontal="left" wrapText="1"/>
    </xf>
    <xf numFmtId="176" fontId="26" fillId="0" borderId="0" xfId="0" applyNumberFormat="1" applyFont="1" applyBorder="1" applyAlignment="1">
      <alignment horizontal="right" vertical="center"/>
    </xf>
    <xf numFmtId="176" fontId="29" fillId="0" borderId="0" xfId="0" applyNumberFormat="1" applyFont="1" applyBorder="1" applyAlignment="1">
      <alignment horizontal="left" wrapText="1"/>
    </xf>
    <xf numFmtId="176" fontId="26" fillId="0" borderId="38" xfId="0" applyNumberFormat="1" applyFont="1" applyBorder="1" applyAlignment="1">
      <alignment horizontal="center" vertical="center" wrapText="1"/>
    </xf>
    <xf numFmtId="176" fontId="26" fillId="0" borderId="22" xfId="0" applyNumberFormat="1" applyFont="1" applyBorder="1" applyAlignment="1">
      <alignment horizontal="center" vertical="center" wrapText="1"/>
    </xf>
    <xf numFmtId="176" fontId="26" fillId="0" borderId="42" xfId="0" applyNumberFormat="1" applyFont="1" applyBorder="1" applyAlignment="1">
      <alignment horizontal="center" vertical="center" wrapText="1"/>
    </xf>
    <xf numFmtId="176" fontId="25" fillId="0" borderId="24" xfId="0" applyNumberFormat="1" applyFont="1" applyBorder="1" applyAlignment="1">
      <alignment horizontal="center" vertical="center"/>
    </xf>
    <xf numFmtId="176" fontId="25" fillId="0" borderId="22" xfId="0" applyNumberFormat="1" applyFont="1" applyBorder="1" applyAlignment="1">
      <alignment horizontal="center" vertical="center"/>
    </xf>
    <xf numFmtId="176" fontId="25" fillId="0" borderId="42" xfId="0" applyNumberFormat="1" applyFont="1" applyBorder="1" applyAlignment="1">
      <alignment horizontal="center" vertical="center"/>
    </xf>
    <xf numFmtId="176" fontId="25" fillId="0" borderId="23" xfId="0" applyNumberFormat="1" applyFont="1" applyBorder="1" applyAlignment="1">
      <alignment horizontal="center" vertical="center"/>
    </xf>
    <xf numFmtId="176" fontId="18" fillId="0" borderId="25" xfId="0" applyNumberFormat="1" applyFont="1" applyBorder="1" applyAlignment="1">
      <alignment horizontal="center" vertical="center"/>
    </xf>
    <xf numFmtId="176" fontId="18" fillId="0" borderId="1" xfId="0" applyNumberFormat="1" applyFont="1" applyBorder="1" applyAlignment="1">
      <alignment horizontal="center" vertical="center"/>
    </xf>
    <xf numFmtId="176" fontId="18" fillId="0" borderId="9" xfId="0" applyNumberFormat="1" applyFont="1" applyBorder="1" applyAlignment="1">
      <alignment horizontal="center" vertical="center"/>
    </xf>
    <xf numFmtId="176" fontId="102" fillId="0" borderId="41" xfId="0" applyNumberFormat="1" applyFont="1" applyBorder="1" applyAlignment="1">
      <alignment horizontal="right" vertical="center"/>
    </xf>
    <xf numFmtId="176" fontId="102" fillId="0" borderId="34" xfId="0" applyNumberFormat="1" applyFont="1" applyBorder="1" applyAlignment="1">
      <alignment horizontal="right" vertical="center"/>
    </xf>
    <xf numFmtId="176" fontId="102" fillId="0" borderId="34" xfId="0" applyNumberFormat="1" applyFont="1" applyBorder="1" applyAlignment="1">
      <alignment horizontal="center" vertical="center"/>
    </xf>
    <xf numFmtId="176" fontId="56" fillId="0" borderId="0" xfId="0" applyNumberFormat="1" applyFont="1" applyBorder="1" applyAlignment="1">
      <alignment horizontal="left" vertical="top" wrapText="1"/>
    </xf>
    <xf numFmtId="176" fontId="56" fillId="0" borderId="19" xfId="0" applyNumberFormat="1" applyFont="1" applyBorder="1" applyAlignment="1">
      <alignment horizontal="left" vertical="top" wrapText="1"/>
    </xf>
    <xf numFmtId="177" fontId="34" fillId="0" borderId="12" xfId="0" applyNumberFormat="1" applyFont="1" applyBorder="1" applyAlignment="1">
      <alignment horizontal="right" vertical="center"/>
    </xf>
    <xf numFmtId="177" fontId="34" fillId="0" borderId="13" xfId="0" applyNumberFormat="1" applyFont="1" applyBorder="1" applyAlignment="1">
      <alignment horizontal="right" vertical="center"/>
    </xf>
    <xf numFmtId="177" fontId="34" fillId="0" borderId="14" xfId="0" applyNumberFormat="1" applyFont="1" applyBorder="1" applyAlignment="1">
      <alignment horizontal="right" vertical="center"/>
    </xf>
    <xf numFmtId="177" fontId="34" fillId="0" borderId="12" xfId="0" applyNumberFormat="1" applyFont="1" applyBorder="1" applyAlignment="1">
      <alignment horizontal="right" vertical="center" wrapText="1"/>
    </xf>
    <xf numFmtId="177" fontId="34" fillId="0" borderId="13" xfId="0" applyNumberFormat="1" applyFont="1" applyBorder="1" applyAlignment="1">
      <alignment horizontal="right" vertical="center" wrapText="1"/>
    </xf>
    <xf numFmtId="177" fontId="34" fillId="0" borderId="44" xfId="0" applyNumberFormat="1" applyFont="1" applyBorder="1" applyAlignment="1">
      <alignment horizontal="right" vertical="center" wrapText="1"/>
    </xf>
    <xf numFmtId="176" fontId="18" fillId="0" borderId="15" xfId="0" applyNumberFormat="1" applyFont="1" applyBorder="1" applyAlignment="1">
      <alignment horizontal="left" vertical="center" wrapText="1"/>
    </xf>
    <xf numFmtId="176" fontId="18" fillId="0" borderId="16" xfId="0" applyNumberFormat="1" applyFont="1" applyBorder="1" applyAlignment="1">
      <alignment horizontal="left" vertical="center" wrapText="1"/>
    </xf>
    <xf numFmtId="176" fontId="18" fillId="0" borderId="43" xfId="0" applyNumberFormat="1" applyFont="1" applyBorder="1" applyAlignment="1">
      <alignment horizontal="left" vertical="center" wrapText="1"/>
    </xf>
    <xf numFmtId="176" fontId="18" fillId="0" borderId="18" xfId="0" applyNumberFormat="1" applyFont="1" applyBorder="1" applyAlignment="1">
      <alignment horizontal="left" vertical="center" wrapText="1"/>
    </xf>
    <xf numFmtId="176" fontId="18" fillId="0" borderId="0" xfId="0" applyNumberFormat="1" applyFont="1" applyBorder="1" applyAlignment="1">
      <alignment horizontal="left" vertical="center" wrapText="1"/>
    </xf>
    <xf numFmtId="176" fontId="18" fillId="0" borderId="7" xfId="0" applyNumberFormat="1" applyFont="1" applyBorder="1" applyAlignment="1">
      <alignment horizontal="left" vertical="center" wrapText="1"/>
    </xf>
    <xf numFmtId="176" fontId="18" fillId="0" borderId="25" xfId="0" applyNumberFormat="1" applyFont="1" applyBorder="1" applyAlignment="1">
      <alignment horizontal="left" vertical="center" wrapText="1"/>
    </xf>
    <xf numFmtId="176" fontId="18" fillId="0" borderId="1" xfId="0" applyNumberFormat="1" applyFont="1" applyBorder="1" applyAlignment="1">
      <alignment horizontal="left" vertical="center" wrapText="1"/>
    </xf>
    <xf numFmtId="176" fontId="18" fillId="0" borderId="9" xfId="0" applyNumberFormat="1" applyFont="1" applyBorder="1" applyAlignment="1">
      <alignment horizontal="left" vertical="center" wrapText="1"/>
    </xf>
    <xf numFmtId="183" fontId="30" fillId="0" borderId="48" xfId="0" applyNumberFormat="1" applyFont="1" applyBorder="1" applyAlignment="1">
      <alignment horizontal="right" vertical="center"/>
    </xf>
    <xf numFmtId="183" fontId="30" fillId="0" borderId="6" xfId="0" applyNumberFormat="1" applyFont="1" applyBorder="1" applyAlignment="1">
      <alignment horizontal="right" vertical="center"/>
    </xf>
    <xf numFmtId="184" fontId="30" fillId="0" borderId="16" xfId="0" applyNumberFormat="1" applyFont="1" applyBorder="1" applyAlignment="1">
      <alignment horizontal="right" vertical="center"/>
    </xf>
    <xf numFmtId="184" fontId="30" fillId="0" borderId="0" xfId="0" applyNumberFormat="1" applyFont="1" applyBorder="1" applyAlignment="1">
      <alignment horizontal="right" vertical="center"/>
    </xf>
    <xf numFmtId="176" fontId="54" fillId="0" borderId="41" xfId="0" applyNumberFormat="1" applyFont="1" applyBorder="1" applyAlignment="1">
      <alignment horizontal="left" vertical="center" shrinkToFit="1"/>
    </xf>
    <xf numFmtId="176" fontId="54" fillId="0" borderId="34" xfId="0" applyNumberFormat="1" applyFont="1" applyBorder="1" applyAlignment="1">
      <alignment horizontal="left" vertical="center" shrinkToFit="1"/>
    </xf>
    <xf numFmtId="176" fontId="54" fillId="0" borderId="40" xfId="0" applyNumberFormat="1" applyFont="1" applyBorder="1" applyAlignment="1">
      <alignment horizontal="left" vertical="center" shrinkToFit="1"/>
    </xf>
    <xf numFmtId="176" fontId="34" fillId="0" borderId="41" xfId="0" applyNumberFormat="1" applyFont="1" applyBorder="1" applyAlignment="1">
      <alignment horizontal="right" vertical="center"/>
    </xf>
    <xf numFmtId="176" fontId="34" fillId="0" borderId="40" xfId="0" applyNumberFormat="1" applyFont="1" applyBorder="1" applyAlignment="1">
      <alignment horizontal="right" vertical="center"/>
    </xf>
    <xf numFmtId="177" fontId="34" fillId="0" borderId="41" xfId="0" applyNumberFormat="1" applyFont="1" applyBorder="1" applyAlignment="1">
      <alignment horizontal="right" vertical="center"/>
    </xf>
    <xf numFmtId="177" fontId="34" fillId="0" borderId="34" xfId="0" applyNumberFormat="1" applyFont="1" applyBorder="1" applyAlignment="1">
      <alignment horizontal="right" vertical="center"/>
    </xf>
    <xf numFmtId="177" fontId="34" fillId="0" borderId="40" xfId="0" applyNumberFormat="1" applyFont="1" applyBorder="1" applyAlignment="1">
      <alignment horizontal="right" vertical="center"/>
    </xf>
    <xf numFmtId="177" fontId="34" fillId="0" borderId="41" xfId="0" applyNumberFormat="1" applyFont="1" applyBorder="1" applyAlignment="1">
      <alignment horizontal="right" vertical="center" wrapText="1"/>
    </xf>
    <xf numFmtId="177" fontId="34" fillId="0" borderId="34" xfId="0" applyNumberFormat="1" applyFont="1" applyBorder="1" applyAlignment="1">
      <alignment horizontal="right" vertical="center" wrapText="1"/>
    </xf>
    <xf numFmtId="177" fontId="34" fillId="0" borderId="36" xfId="0" applyNumberFormat="1" applyFont="1" applyBorder="1" applyAlignment="1">
      <alignment horizontal="right" vertical="center" wrapText="1"/>
    </xf>
    <xf numFmtId="176" fontId="54" fillId="0" borderId="12" xfId="0" applyNumberFormat="1" applyFont="1" applyBorder="1" applyAlignment="1">
      <alignment horizontal="left" vertical="center" shrinkToFit="1"/>
    </xf>
    <xf numFmtId="176" fontId="54" fillId="0" borderId="13" xfId="0" applyNumberFormat="1" applyFont="1" applyBorder="1" applyAlignment="1">
      <alignment horizontal="left" vertical="center" shrinkToFit="1"/>
    </xf>
    <xf numFmtId="176" fontId="54" fillId="0" borderId="14" xfId="0" applyNumberFormat="1" applyFont="1" applyBorder="1" applyAlignment="1">
      <alignment horizontal="left" vertical="center" shrinkToFit="1"/>
    </xf>
    <xf numFmtId="176" fontId="34" fillId="0" borderId="12" xfId="0" applyNumberFormat="1" applyFont="1" applyBorder="1" applyAlignment="1">
      <alignment horizontal="right" vertical="center"/>
    </xf>
    <xf numFmtId="176" fontId="34" fillId="0" borderId="14" xfId="0" applyNumberFormat="1" applyFont="1" applyBorder="1" applyAlignment="1">
      <alignment horizontal="right" vertical="center"/>
    </xf>
    <xf numFmtId="177" fontId="34" fillId="0" borderId="12" xfId="0" applyNumberFormat="1" applyFont="1" applyBorder="1" applyAlignment="1" applyProtection="1">
      <alignment horizontal="right" vertical="center" wrapText="1"/>
    </xf>
    <xf numFmtId="177" fontId="34" fillId="0" borderId="13" xfId="0" applyNumberFormat="1" applyFont="1" applyBorder="1" applyAlignment="1" applyProtection="1">
      <alignment horizontal="right" vertical="center" wrapText="1"/>
    </xf>
    <xf numFmtId="177" fontId="34" fillId="0" borderId="44" xfId="0" applyNumberFormat="1" applyFont="1" applyBorder="1" applyAlignment="1" applyProtection="1">
      <alignment horizontal="right" vertical="center" wrapText="1"/>
    </xf>
    <xf numFmtId="177" fontId="34" fillId="0" borderId="3" xfId="0" applyNumberFormat="1" applyFont="1" applyBorder="1" applyAlignment="1" applyProtection="1">
      <alignment horizontal="right" vertical="center" wrapText="1"/>
    </xf>
    <xf numFmtId="177" fontId="34" fillId="0" borderId="4" xfId="0" applyNumberFormat="1" applyFont="1" applyBorder="1" applyAlignment="1" applyProtection="1">
      <alignment horizontal="right" vertical="center" wrapText="1"/>
    </xf>
    <xf numFmtId="177" fontId="34" fillId="0" borderId="30" xfId="0" applyNumberFormat="1" applyFont="1" applyBorder="1" applyAlignment="1" applyProtection="1">
      <alignment horizontal="right" vertical="center" wrapText="1"/>
    </xf>
    <xf numFmtId="177" fontId="34" fillId="0" borderId="8" xfId="0" applyNumberFormat="1" applyFont="1" applyBorder="1" applyAlignment="1" applyProtection="1">
      <alignment horizontal="right" vertical="center" wrapText="1"/>
    </xf>
    <xf numFmtId="177" fontId="34" fillId="0" borderId="1" xfId="0" applyNumberFormat="1" applyFont="1" applyBorder="1" applyAlignment="1" applyProtection="1">
      <alignment horizontal="right" vertical="center" wrapText="1"/>
    </xf>
    <xf numFmtId="177" fontId="34" fillId="0" borderId="29" xfId="0" applyNumberFormat="1" applyFont="1" applyBorder="1" applyAlignment="1" applyProtection="1">
      <alignment horizontal="right" vertical="center" wrapText="1"/>
    </xf>
    <xf numFmtId="0" fontId="28" fillId="0" borderId="0" xfId="0" applyFont="1" applyBorder="1" applyAlignment="1" applyProtection="1">
      <alignment horizontal="left"/>
    </xf>
    <xf numFmtId="0" fontId="28" fillId="0" borderId="0" xfId="0" applyFont="1" applyBorder="1" applyAlignment="1" applyProtection="1">
      <alignment horizontal="center"/>
    </xf>
    <xf numFmtId="176" fontId="18" fillId="0" borderId="11" xfId="0" applyNumberFormat="1" applyFont="1" applyBorder="1" applyAlignment="1">
      <alignment horizontal="left" vertical="center" wrapText="1"/>
    </xf>
    <xf numFmtId="176" fontId="30" fillId="0" borderId="0" xfId="0" applyNumberFormat="1" applyFont="1" applyBorder="1" applyAlignment="1">
      <alignment horizontal="right" vertical="center"/>
    </xf>
    <xf numFmtId="176" fontId="30" fillId="0" borderId="11" xfId="0" applyNumberFormat="1" applyFont="1" applyBorder="1" applyAlignment="1">
      <alignment horizontal="right" vertical="center"/>
    </xf>
    <xf numFmtId="176" fontId="18" fillId="0" borderId="26" xfId="0" applyNumberFormat="1" applyFont="1" applyBorder="1" applyAlignment="1">
      <alignment horizontal="left" vertical="center" wrapText="1"/>
    </xf>
    <xf numFmtId="176" fontId="54" fillId="0" borderId="3" xfId="0" applyNumberFormat="1" applyFont="1" applyBorder="1" applyAlignment="1" applyProtection="1">
      <alignment horizontal="left" vertical="center"/>
    </xf>
    <xf numFmtId="176" fontId="54" fillId="0" borderId="4" xfId="0" applyNumberFormat="1" applyFont="1" applyBorder="1" applyAlignment="1" applyProtection="1">
      <alignment horizontal="left" vertical="center"/>
    </xf>
    <xf numFmtId="176" fontId="54" fillId="0" borderId="5" xfId="0" applyNumberFormat="1" applyFont="1" applyBorder="1" applyAlignment="1" applyProtection="1">
      <alignment horizontal="left" vertical="center"/>
    </xf>
    <xf numFmtId="176" fontId="54" fillId="0" borderId="8" xfId="0" applyNumberFormat="1" applyFont="1" applyBorder="1" applyAlignment="1" applyProtection="1">
      <alignment horizontal="left" vertical="center"/>
    </xf>
    <xf numFmtId="176" fontId="54" fillId="0" borderId="1" xfId="0" applyNumberFormat="1" applyFont="1" applyBorder="1" applyAlignment="1" applyProtection="1">
      <alignment horizontal="left" vertical="center"/>
    </xf>
    <xf numFmtId="176" fontId="54" fillId="0" borderId="9" xfId="0" applyNumberFormat="1" applyFont="1" applyBorder="1" applyAlignment="1" applyProtection="1">
      <alignment horizontal="left" vertical="center"/>
    </xf>
    <xf numFmtId="176" fontId="34" fillId="0" borderId="3" xfId="0" applyNumberFormat="1" applyFont="1" applyBorder="1" applyAlignment="1" applyProtection="1">
      <alignment horizontal="right" vertical="center"/>
    </xf>
    <xf numFmtId="176" fontId="34" fillId="0" borderId="5" xfId="0" applyNumberFormat="1" applyFont="1" applyBorder="1" applyAlignment="1" applyProtection="1">
      <alignment horizontal="right" vertical="center"/>
    </xf>
    <xf numFmtId="176" fontId="34" fillId="0" borderId="8" xfId="0" applyNumberFormat="1" applyFont="1" applyBorder="1" applyAlignment="1" applyProtection="1">
      <alignment horizontal="right" vertical="center"/>
    </xf>
    <xf numFmtId="176" fontId="34" fillId="0" borderId="9" xfId="0" applyNumberFormat="1" applyFont="1" applyBorder="1" applyAlignment="1" applyProtection="1">
      <alignment horizontal="right" vertical="center"/>
    </xf>
    <xf numFmtId="177" fontId="34" fillId="0" borderId="3" xfId="0" applyNumberFormat="1" applyFont="1" applyBorder="1" applyAlignment="1" applyProtection="1">
      <alignment horizontal="right" vertical="center"/>
    </xf>
    <xf numFmtId="177" fontId="34" fillId="0" borderId="4" xfId="0" applyNumberFormat="1" applyFont="1" applyBorder="1" applyAlignment="1" applyProtection="1">
      <alignment horizontal="right" vertical="center"/>
    </xf>
    <xf numFmtId="177" fontId="34" fillId="0" borderId="5" xfId="0" applyNumberFormat="1" applyFont="1" applyBorder="1" applyAlignment="1" applyProtection="1">
      <alignment horizontal="right" vertical="center"/>
    </xf>
    <xf numFmtId="177" fontId="34" fillId="0" borderId="8" xfId="0" applyNumberFormat="1" applyFont="1" applyBorder="1" applyAlignment="1" applyProtection="1">
      <alignment horizontal="right" vertical="center"/>
    </xf>
    <xf numFmtId="177" fontId="34" fillId="0" borderId="1" xfId="0" applyNumberFormat="1" applyFont="1" applyBorder="1" applyAlignment="1" applyProtection="1">
      <alignment horizontal="right" vertical="center"/>
    </xf>
    <xf numFmtId="177" fontId="34" fillId="0" borderId="9" xfId="0" applyNumberFormat="1" applyFont="1" applyBorder="1" applyAlignment="1" applyProtection="1">
      <alignment horizontal="right" vertical="center"/>
    </xf>
    <xf numFmtId="176" fontId="34" fillId="0" borderId="12" xfId="0" applyNumberFormat="1" applyFont="1" applyBorder="1" applyAlignment="1" applyProtection="1">
      <alignment horizontal="right" vertical="center"/>
    </xf>
    <xf numFmtId="176" fontId="34" fillId="0" borderId="14" xfId="0" applyNumberFormat="1" applyFont="1" applyBorder="1" applyAlignment="1" applyProtection="1">
      <alignment horizontal="right" vertical="center"/>
    </xf>
    <xf numFmtId="177" fontId="34" fillId="0" borderId="12" xfId="0" applyNumberFormat="1" applyFont="1" applyBorder="1" applyAlignment="1" applyProtection="1">
      <alignment horizontal="right" vertical="center"/>
    </xf>
    <xf numFmtId="177" fontId="34" fillId="0" borderId="13" xfId="0" applyNumberFormat="1" applyFont="1" applyBorder="1" applyAlignment="1" applyProtection="1">
      <alignment horizontal="right" vertical="center"/>
    </xf>
    <xf numFmtId="177" fontId="34" fillId="0" borderId="14" xfId="0" applyNumberFormat="1" applyFont="1" applyBorder="1" applyAlignment="1" applyProtection="1">
      <alignment horizontal="right" vertical="center"/>
    </xf>
    <xf numFmtId="176" fontId="54" fillId="0" borderId="41" xfId="0" applyNumberFormat="1" applyFont="1" applyBorder="1" applyAlignment="1" applyProtection="1">
      <alignment horizontal="left" vertical="center"/>
    </xf>
    <xf numFmtId="176" fontId="54" fillId="0" borderId="34" xfId="0" applyNumberFormat="1" applyFont="1" applyBorder="1" applyAlignment="1" applyProtection="1">
      <alignment horizontal="left" vertical="center"/>
    </xf>
    <xf numFmtId="176" fontId="54" fillId="0" borderId="40" xfId="0" applyNumberFormat="1" applyFont="1" applyBorder="1" applyAlignment="1" applyProtection="1">
      <alignment horizontal="left" vertical="center"/>
    </xf>
    <xf numFmtId="176" fontId="34" fillId="0" borderId="41" xfId="0" applyNumberFormat="1" applyFont="1" applyBorder="1" applyAlignment="1" applyProtection="1">
      <alignment horizontal="right" vertical="center"/>
    </xf>
    <xf numFmtId="176" fontId="34" fillId="0" borderId="40" xfId="0" applyNumberFormat="1" applyFont="1" applyBorder="1" applyAlignment="1" applyProtection="1">
      <alignment horizontal="right" vertical="center"/>
    </xf>
    <xf numFmtId="177" fontId="34" fillId="0" borderId="41" xfId="0" applyNumberFormat="1" applyFont="1" applyBorder="1" applyAlignment="1" applyProtection="1">
      <alignment horizontal="right" vertical="center"/>
    </xf>
    <xf numFmtId="177" fontId="34" fillId="0" borderId="34" xfId="0" applyNumberFormat="1" applyFont="1" applyBorder="1" applyAlignment="1" applyProtection="1">
      <alignment horizontal="right" vertical="center"/>
    </xf>
    <xf numFmtId="177" fontId="34" fillId="0" borderId="40" xfId="0" applyNumberFormat="1" applyFont="1" applyBorder="1" applyAlignment="1" applyProtection="1">
      <alignment horizontal="right" vertical="center"/>
    </xf>
    <xf numFmtId="176" fontId="54" fillId="0" borderId="3" xfId="0" applyNumberFormat="1" applyFont="1" applyBorder="1" applyAlignment="1">
      <alignment horizontal="left" vertical="center" shrinkToFit="1"/>
    </xf>
    <xf numFmtId="176" fontId="54" fillId="0" borderId="4" xfId="0" applyNumberFormat="1" applyFont="1" applyBorder="1" applyAlignment="1">
      <alignment horizontal="left" vertical="center" shrinkToFit="1"/>
    </xf>
    <xf numFmtId="176" fontId="54" fillId="0" borderId="5" xfId="0" applyNumberFormat="1" applyFont="1" applyBorder="1" applyAlignment="1">
      <alignment horizontal="left" vertical="center" shrinkToFit="1"/>
    </xf>
    <xf numFmtId="176" fontId="54" fillId="0" borderId="8" xfId="0" applyNumberFormat="1" applyFont="1" applyBorder="1" applyAlignment="1">
      <alignment horizontal="left" vertical="center" shrinkToFit="1"/>
    </xf>
    <xf numFmtId="176" fontId="54" fillId="0" borderId="1" xfId="0" applyNumberFormat="1" applyFont="1" applyBorder="1" applyAlignment="1">
      <alignment horizontal="left" vertical="center" shrinkToFit="1"/>
    </xf>
    <xf numFmtId="176" fontId="54" fillId="0" borderId="9" xfId="0" applyNumberFormat="1" applyFont="1" applyBorder="1" applyAlignment="1">
      <alignment horizontal="left" vertical="center" shrinkToFit="1"/>
    </xf>
    <xf numFmtId="176" fontId="34" fillId="0" borderId="3" xfId="0" applyNumberFormat="1" applyFont="1" applyBorder="1" applyAlignment="1">
      <alignment horizontal="right" vertical="center"/>
    </xf>
    <xf numFmtId="176" fontId="34" fillId="0" borderId="5" xfId="0" applyNumberFormat="1" applyFont="1" applyBorder="1" applyAlignment="1">
      <alignment horizontal="right" vertical="center"/>
    </xf>
    <xf numFmtId="176" fontId="34" fillId="0" borderId="8" xfId="0" applyNumberFormat="1" applyFont="1" applyBorder="1" applyAlignment="1">
      <alignment horizontal="right" vertical="center"/>
    </xf>
    <xf numFmtId="176" fontId="34" fillId="0" borderId="9" xfId="0" applyNumberFormat="1" applyFont="1" applyBorder="1" applyAlignment="1">
      <alignment horizontal="right" vertical="center"/>
    </xf>
    <xf numFmtId="177" fontId="34" fillId="0" borderId="3" xfId="0" applyNumberFormat="1" applyFont="1" applyBorder="1" applyAlignment="1">
      <alignment horizontal="right" vertical="center"/>
    </xf>
    <xf numFmtId="177" fontId="34" fillId="0" borderId="4" xfId="0" applyNumberFormat="1" applyFont="1" applyBorder="1" applyAlignment="1">
      <alignment horizontal="right" vertical="center"/>
    </xf>
    <xf numFmtId="177" fontId="34" fillId="0" borderId="5" xfId="0" applyNumberFormat="1" applyFont="1" applyBorder="1" applyAlignment="1">
      <alignment horizontal="right" vertical="center"/>
    </xf>
    <xf numFmtId="177" fontId="34" fillId="0" borderId="8" xfId="0" applyNumberFormat="1" applyFont="1" applyBorder="1" applyAlignment="1">
      <alignment horizontal="right" vertical="center"/>
    </xf>
    <xf numFmtId="177" fontId="34" fillId="0" borderId="1" xfId="0" applyNumberFormat="1" applyFont="1" applyBorder="1" applyAlignment="1">
      <alignment horizontal="right" vertical="center"/>
    </xf>
    <xf numFmtId="177" fontId="34" fillId="0" borderId="9" xfId="0" applyNumberFormat="1" applyFont="1" applyBorder="1" applyAlignment="1">
      <alignment horizontal="right" vertical="center"/>
    </xf>
    <xf numFmtId="177" fontId="34" fillId="0" borderId="3" xfId="0" applyNumberFormat="1" applyFont="1" applyBorder="1" applyAlignment="1">
      <alignment horizontal="right" vertical="center" wrapText="1"/>
    </xf>
    <xf numFmtId="177" fontId="34" fillId="0" borderId="4" xfId="0" applyNumberFormat="1" applyFont="1" applyBorder="1" applyAlignment="1">
      <alignment horizontal="right" vertical="center" wrapText="1"/>
    </xf>
    <xf numFmtId="177" fontId="34" fillId="0" borderId="30" xfId="0" applyNumberFormat="1" applyFont="1" applyBorder="1" applyAlignment="1">
      <alignment horizontal="right" vertical="center" wrapText="1"/>
    </xf>
    <xf numFmtId="177" fontId="34" fillId="0" borderId="8" xfId="0" applyNumberFormat="1" applyFont="1" applyBorder="1" applyAlignment="1">
      <alignment horizontal="right" vertical="center" wrapText="1"/>
    </xf>
    <xf numFmtId="177" fontId="34" fillId="0" borderId="1" xfId="0" applyNumberFormat="1" applyFont="1" applyBorder="1" applyAlignment="1">
      <alignment horizontal="right" vertical="center" wrapText="1"/>
    </xf>
    <xf numFmtId="177" fontId="34" fillId="0" borderId="29" xfId="0" applyNumberFormat="1" applyFont="1" applyBorder="1" applyAlignment="1">
      <alignment horizontal="right" vertical="center" wrapText="1"/>
    </xf>
    <xf numFmtId="177" fontId="34" fillId="0" borderId="41" xfId="0" applyNumberFormat="1" applyFont="1" applyBorder="1" applyAlignment="1" applyProtection="1">
      <alignment horizontal="right" vertical="center" wrapText="1"/>
    </xf>
    <xf numFmtId="177" fontId="34" fillId="0" borderId="34" xfId="0" applyNumberFormat="1" applyFont="1" applyBorder="1" applyAlignment="1" applyProtection="1">
      <alignment horizontal="right" vertical="center" wrapText="1"/>
    </xf>
    <xf numFmtId="177" fontId="34" fillId="0" borderId="36" xfId="0" applyNumberFormat="1" applyFont="1" applyBorder="1" applyAlignment="1" applyProtection="1">
      <alignment horizontal="right" vertical="center" wrapText="1"/>
    </xf>
    <xf numFmtId="176" fontId="54" fillId="0" borderId="12" xfId="0" applyNumberFormat="1" applyFont="1" applyBorder="1" applyAlignment="1" applyProtection="1">
      <alignment horizontal="left" vertical="center"/>
    </xf>
    <xf numFmtId="176" fontId="54" fillId="0" borderId="13" xfId="0" applyNumberFormat="1" applyFont="1" applyBorder="1" applyAlignment="1" applyProtection="1">
      <alignment horizontal="left" vertical="center"/>
    </xf>
    <xf numFmtId="176" fontId="54" fillId="0" borderId="14" xfId="0" applyNumberFormat="1" applyFont="1" applyBorder="1" applyAlignment="1" applyProtection="1">
      <alignment horizontal="left" vertical="center"/>
    </xf>
    <xf numFmtId="176" fontId="19" fillId="0" borderId="18" xfId="0" applyNumberFormat="1" applyFont="1" applyBorder="1" applyAlignment="1" applyProtection="1">
      <alignment horizontal="left"/>
    </xf>
    <xf numFmtId="176" fontId="19" fillId="0" borderId="0" xfId="0" applyNumberFormat="1" applyFont="1" applyBorder="1" applyAlignment="1" applyProtection="1">
      <alignment horizontal="left"/>
    </xf>
    <xf numFmtId="176" fontId="19" fillId="0" borderId="7" xfId="0" applyNumberFormat="1" applyFont="1" applyBorder="1" applyAlignment="1" applyProtection="1">
      <alignment horizontal="left"/>
    </xf>
    <xf numFmtId="176" fontId="18" fillId="4" borderId="18" xfId="0" applyNumberFormat="1" applyFont="1" applyFill="1" applyBorder="1" applyAlignment="1" applyProtection="1">
      <alignment horizontal="center" vertical="center"/>
      <protection locked="0"/>
    </xf>
    <xf numFmtId="176" fontId="18" fillId="4" borderId="0" xfId="0" applyNumberFormat="1" applyFont="1" applyFill="1" applyBorder="1" applyAlignment="1" applyProtection="1">
      <alignment horizontal="center" vertical="center"/>
      <protection locked="0"/>
    </xf>
    <xf numFmtId="176" fontId="18" fillId="4" borderId="7" xfId="0" applyNumberFormat="1" applyFont="1" applyFill="1" applyBorder="1" applyAlignment="1" applyProtection="1">
      <alignment horizontal="center" vertical="center"/>
      <protection locked="0"/>
    </xf>
    <xf numFmtId="176" fontId="18" fillId="0" borderId="15" xfId="0" applyNumberFormat="1" applyFont="1" applyBorder="1" applyAlignment="1" applyProtection="1">
      <alignment horizontal="left" vertical="center" wrapText="1"/>
    </xf>
    <xf numFmtId="176" fontId="18" fillId="0" borderId="16" xfId="0" applyNumberFormat="1" applyFont="1" applyBorder="1" applyAlignment="1" applyProtection="1">
      <alignment horizontal="left" vertical="center" wrapText="1"/>
    </xf>
    <xf numFmtId="176" fontId="18" fillId="0" borderId="43" xfId="0" applyNumberFormat="1" applyFont="1" applyBorder="1" applyAlignment="1" applyProtection="1">
      <alignment horizontal="left" vertical="center" wrapText="1"/>
    </xf>
    <xf numFmtId="176" fontId="18" fillId="0" borderId="18" xfId="0" applyNumberFormat="1" applyFont="1" applyBorder="1" applyAlignment="1" applyProtection="1">
      <alignment horizontal="left" vertical="center" wrapText="1"/>
    </xf>
    <xf numFmtId="176" fontId="18" fillId="0" borderId="0" xfId="0" applyNumberFormat="1" applyFont="1" applyBorder="1" applyAlignment="1" applyProtection="1">
      <alignment horizontal="left" vertical="center" wrapText="1"/>
    </xf>
    <xf numFmtId="176" fontId="18" fillId="0" borderId="7" xfId="0" applyNumberFormat="1" applyFont="1" applyBorder="1" applyAlignment="1" applyProtection="1">
      <alignment horizontal="left" vertical="center" wrapText="1"/>
    </xf>
    <xf numFmtId="176" fontId="18" fillId="0" borderId="25" xfId="0" applyNumberFormat="1" applyFont="1" applyBorder="1" applyAlignment="1" applyProtection="1">
      <alignment horizontal="left" vertical="center" wrapText="1"/>
    </xf>
    <xf numFmtId="176" fontId="18" fillId="0" borderId="1" xfId="0" applyNumberFormat="1" applyFont="1" applyBorder="1" applyAlignment="1" applyProtection="1">
      <alignment horizontal="left" vertical="center" wrapText="1"/>
    </xf>
    <xf numFmtId="176" fontId="18" fillId="0" borderId="9" xfId="0" applyNumberFormat="1" applyFont="1" applyBorder="1" applyAlignment="1" applyProtection="1">
      <alignment horizontal="left" vertical="center" wrapText="1"/>
    </xf>
    <xf numFmtId="176" fontId="30" fillId="0" borderId="6" xfId="0" applyNumberFormat="1" applyFont="1" applyBorder="1" applyAlignment="1">
      <alignment horizontal="right" vertical="center"/>
    </xf>
    <xf numFmtId="176" fontId="30" fillId="0" borderId="27" xfId="0" applyNumberFormat="1" applyFont="1" applyBorder="1" applyAlignment="1">
      <alignment horizontal="right" vertical="center"/>
    </xf>
    <xf numFmtId="176" fontId="18" fillId="0" borderId="38" xfId="0" applyNumberFormat="1" applyFont="1" applyBorder="1" applyAlignment="1" applyProtection="1">
      <alignment horizontal="right" vertical="center"/>
    </xf>
    <xf numFmtId="176" fontId="18" fillId="0" borderId="22" xfId="0" applyNumberFormat="1" applyFont="1" applyBorder="1" applyAlignment="1" applyProtection="1">
      <alignment horizontal="right" vertical="center"/>
    </xf>
    <xf numFmtId="176" fontId="18" fillId="0" borderId="42" xfId="0" applyNumberFormat="1" applyFont="1" applyBorder="1" applyAlignment="1" applyProtection="1">
      <alignment horizontal="right" vertical="center"/>
    </xf>
    <xf numFmtId="0" fontId="100" fillId="0" borderId="24" xfId="0" applyFont="1" applyBorder="1" applyAlignment="1" applyProtection="1">
      <alignment horizontal="center" vertical="center"/>
    </xf>
    <xf numFmtId="0" fontId="100" fillId="0" borderId="22" xfId="0" applyFont="1" applyBorder="1" applyAlignment="1" applyProtection="1">
      <alignment horizontal="center" vertical="center"/>
    </xf>
    <xf numFmtId="0" fontId="100" fillId="0" borderId="42" xfId="0" applyFont="1" applyBorder="1" applyAlignment="1" applyProtection="1">
      <alignment horizontal="center" vertical="center"/>
    </xf>
    <xf numFmtId="3" fontId="40" fillId="0" borderId="22" xfId="0" applyNumberFormat="1" applyFont="1" applyBorder="1" applyAlignment="1" applyProtection="1">
      <alignment horizontal="right" vertical="center"/>
    </xf>
    <xf numFmtId="3" fontId="40" fillId="0" borderId="23" xfId="0" applyNumberFormat="1" applyFont="1" applyBorder="1" applyAlignment="1" applyProtection="1">
      <alignment horizontal="right" vertical="center"/>
    </xf>
    <xf numFmtId="176" fontId="19" fillId="0" borderId="18" xfId="0" applyNumberFormat="1" applyFont="1" applyBorder="1" applyAlignment="1">
      <alignment horizontal="left"/>
    </xf>
    <xf numFmtId="176" fontId="19" fillId="0" borderId="0" xfId="0" applyNumberFormat="1" applyFont="1" applyBorder="1" applyAlignment="1">
      <alignment horizontal="left"/>
    </xf>
    <xf numFmtId="176" fontId="19" fillId="0" borderId="7" xfId="0" applyNumberFormat="1" applyFont="1" applyBorder="1" applyAlignment="1">
      <alignment horizontal="left"/>
    </xf>
    <xf numFmtId="0" fontId="26" fillId="0" borderId="37"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40" xfId="0" applyFont="1" applyBorder="1" applyAlignment="1">
      <alignment horizontal="center" vertical="center" wrapText="1"/>
    </xf>
    <xf numFmtId="176" fontId="34" fillId="0" borderId="34" xfId="0" applyNumberFormat="1" applyFont="1" applyBorder="1" applyAlignment="1">
      <alignment horizontal="center" vertical="center" wrapText="1"/>
    </xf>
    <xf numFmtId="176" fontId="101" fillId="0" borderId="34" xfId="0" applyNumberFormat="1" applyFont="1" applyBorder="1" applyAlignment="1">
      <alignment horizontal="left" vertical="center" wrapText="1"/>
    </xf>
    <xf numFmtId="176" fontId="101" fillId="0" borderId="36" xfId="0" applyNumberFormat="1" applyFont="1" applyBorder="1" applyAlignment="1">
      <alignment horizontal="left" vertical="center" wrapText="1"/>
    </xf>
    <xf numFmtId="0" fontId="26" fillId="0" borderId="39"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46" xfId="0" applyFont="1" applyBorder="1" applyAlignment="1">
      <alignment horizontal="center" vertical="center" wrapText="1"/>
    </xf>
    <xf numFmtId="176" fontId="123" fillId="0" borderId="45" xfId="0" applyNumberFormat="1" applyFont="1" applyBorder="1" applyAlignment="1">
      <alignment horizontal="left" vertical="center" wrapText="1"/>
    </xf>
    <xf numFmtId="176" fontId="123" fillId="0" borderId="33" xfId="0" applyNumberFormat="1" applyFont="1" applyBorder="1" applyAlignment="1">
      <alignment horizontal="left" vertical="center" wrapText="1"/>
    </xf>
    <xf numFmtId="176" fontId="123" fillId="0" borderId="35" xfId="0" applyNumberFormat="1" applyFont="1" applyBorder="1" applyAlignment="1">
      <alignment horizontal="left" vertical="center" wrapText="1"/>
    </xf>
    <xf numFmtId="0" fontId="28" fillId="0" borderId="0" xfId="0" applyFont="1" applyBorder="1" applyAlignment="1" applyProtection="1">
      <alignment horizontal="left" wrapText="1"/>
    </xf>
    <xf numFmtId="0" fontId="28" fillId="0" borderId="0" xfId="0" applyFont="1" applyAlignment="1" applyProtection="1">
      <alignment horizontal="left"/>
    </xf>
    <xf numFmtId="0" fontId="28" fillId="0" borderId="0" xfId="0" applyFont="1" applyAlignment="1" applyProtection="1">
      <alignment horizontal="center"/>
    </xf>
    <xf numFmtId="0" fontId="99" fillId="0" borderId="0" xfId="0" applyFont="1" applyAlignment="1" applyProtection="1">
      <alignment horizontal="left"/>
    </xf>
    <xf numFmtId="176" fontId="34" fillId="0" borderId="41" xfId="0" applyNumberFormat="1" applyFont="1" applyBorder="1" applyAlignment="1">
      <alignment horizontal="right" vertical="center" wrapText="1"/>
    </xf>
    <xf numFmtId="176" fontId="34" fillId="0" borderId="34" xfId="0" applyNumberFormat="1" applyFont="1" applyBorder="1" applyAlignment="1">
      <alignment horizontal="right" vertical="center" wrapText="1"/>
    </xf>
    <xf numFmtId="176" fontId="34" fillId="0" borderId="34" xfId="0" applyNumberFormat="1" applyFont="1" applyBorder="1" applyAlignment="1">
      <alignment horizontal="left" vertical="center" wrapText="1"/>
    </xf>
    <xf numFmtId="0" fontId="26" fillId="0" borderId="1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43" xfId="0" applyFont="1" applyBorder="1" applyAlignment="1" applyProtection="1">
      <alignment horizontal="center" vertical="center" wrapText="1"/>
    </xf>
    <xf numFmtId="0" fontId="26" fillId="0" borderId="20" xfId="0" applyFont="1" applyBorder="1" applyAlignment="1" applyProtection="1">
      <alignment horizontal="center" vertical="center" wrapText="1"/>
    </xf>
    <xf numFmtId="0" fontId="26" fillId="0" borderId="11" xfId="0" applyFont="1" applyBorder="1" applyAlignment="1" applyProtection="1">
      <alignment horizontal="center" vertical="center" wrapText="1"/>
    </xf>
    <xf numFmtId="0" fontId="26" fillId="0" borderId="26" xfId="0" applyFont="1" applyBorder="1" applyAlignment="1" applyProtection="1">
      <alignment horizontal="center" vertical="center" wrapText="1"/>
    </xf>
    <xf numFmtId="0" fontId="26" fillId="0" borderId="48" xfId="0" applyFont="1" applyBorder="1" applyAlignment="1" applyProtection="1">
      <alignment horizontal="center" vertical="center" wrapText="1"/>
    </xf>
    <xf numFmtId="0" fontId="26" fillId="0" borderId="27" xfId="0" applyFont="1" applyBorder="1" applyAlignment="1" applyProtection="1">
      <alignment horizontal="center" vertical="center" wrapText="1"/>
    </xf>
    <xf numFmtId="0" fontId="28" fillId="0" borderId="41" xfId="0" applyFont="1" applyBorder="1" applyAlignment="1" applyProtection="1">
      <alignment horizontal="center" vertical="center" wrapText="1"/>
    </xf>
    <xf numFmtId="0" fontId="28" fillId="0" borderId="34" xfId="0" applyFont="1" applyBorder="1" applyAlignment="1" applyProtection="1">
      <alignment horizontal="center" vertical="center" wrapText="1"/>
    </xf>
    <xf numFmtId="0" fontId="28" fillId="0" borderId="36" xfId="0" applyFont="1" applyBorder="1" applyAlignment="1" applyProtection="1">
      <alignment horizontal="center" vertical="center" wrapText="1"/>
    </xf>
    <xf numFmtId="0" fontId="29" fillId="0" borderId="27" xfId="0" applyFont="1" applyBorder="1" applyAlignment="1" applyProtection="1">
      <alignment horizontal="center" vertical="center" wrapText="1"/>
    </xf>
    <xf numFmtId="0" fontId="29" fillId="0" borderId="11" xfId="0" applyFont="1" applyBorder="1" applyAlignment="1" applyProtection="1">
      <alignment horizontal="center" vertical="center" wrapText="1"/>
    </xf>
    <xf numFmtId="0" fontId="29" fillId="0" borderId="26" xfId="0" applyFont="1" applyBorder="1" applyAlignment="1" applyProtection="1">
      <alignment horizontal="center" vertical="center" wrapText="1"/>
    </xf>
    <xf numFmtId="0" fontId="18" fillId="0" borderId="26" xfId="0" applyFont="1" applyBorder="1" applyAlignment="1" applyProtection="1">
      <alignment horizontal="center" vertical="center" wrapText="1"/>
    </xf>
    <xf numFmtId="0" fontId="29" fillId="0" borderId="21" xfId="0" applyFont="1" applyBorder="1" applyAlignment="1" applyProtection="1">
      <alignment horizontal="center" vertical="center" wrapText="1"/>
    </xf>
    <xf numFmtId="0" fontId="51" fillId="0" borderId="0" xfId="0" applyFont="1" applyAlignment="1">
      <alignment horizontal="right" vertical="center"/>
    </xf>
    <xf numFmtId="0" fontId="51" fillId="0" borderId="0" xfId="0" applyFont="1" applyAlignment="1">
      <alignment horizontal="left" vertical="center"/>
    </xf>
    <xf numFmtId="176" fontId="34" fillId="4" borderId="4" xfId="0" applyNumberFormat="1" applyFont="1" applyFill="1" applyBorder="1" applyAlignment="1" applyProtection="1">
      <alignment horizontal="left" wrapText="1"/>
      <protection locked="0"/>
    </xf>
    <xf numFmtId="0" fontId="28" fillId="0" borderId="0" xfId="0" applyFont="1" applyBorder="1" applyAlignment="1">
      <alignment horizontal="left" wrapText="1"/>
    </xf>
    <xf numFmtId="0" fontId="21" fillId="0" borderId="0" xfId="0" applyFont="1" applyBorder="1" applyAlignment="1">
      <alignment horizontal="left" vertical="center" wrapText="1"/>
    </xf>
    <xf numFmtId="0" fontId="96" fillId="0" borderId="0" xfId="0" applyFont="1" applyAlignment="1">
      <alignment horizontal="right" wrapText="1"/>
    </xf>
    <xf numFmtId="0" fontId="98" fillId="0" borderId="4" xfId="0" applyFont="1" applyBorder="1" applyAlignment="1" applyProtection="1">
      <alignment horizontal="center" wrapText="1"/>
    </xf>
    <xf numFmtId="0" fontId="145" fillId="0" borderId="0" xfId="0" applyFont="1" applyAlignment="1">
      <alignment horizontal="left" vertical="center" wrapText="1"/>
    </xf>
    <xf numFmtId="0" fontId="397" fillId="0" borderId="0" xfId="0" applyFont="1" applyBorder="1" applyAlignment="1">
      <alignment horizontal="center" vertical="center"/>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27"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36"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26" xfId="0" applyFont="1" applyBorder="1" applyAlignment="1">
      <alignment horizontal="center" vertical="center" wrapText="1"/>
    </xf>
    <xf numFmtId="0" fontId="18" fillId="0" borderId="26" xfId="0" applyFont="1" applyBorder="1" applyAlignment="1">
      <alignment horizontal="center" vertical="center" wrapText="1"/>
    </xf>
    <xf numFmtId="0" fontId="29" fillId="0" borderId="21" xfId="0" applyFont="1" applyBorder="1" applyAlignment="1">
      <alignment horizontal="center" vertical="center" wrapText="1"/>
    </xf>
    <xf numFmtId="0" fontId="28" fillId="0" borderId="0" xfId="0" applyFont="1" applyAlignment="1">
      <alignment horizontal="left"/>
    </xf>
    <xf numFmtId="0" fontId="28" fillId="0" borderId="0" xfId="0" applyFont="1" applyBorder="1" applyAlignment="1">
      <alignment horizontal="left"/>
    </xf>
    <xf numFmtId="0" fontId="28" fillId="0" borderId="0" xfId="0" applyFont="1" applyAlignment="1">
      <alignment horizontal="center"/>
    </xf>
    <xf numFmtId="0" fontId="28" fillId="0" borderId="0" xfId="0" applyFont="1" applyBorder="1" applyAlignment="1">
      <alignment horizontal="center"/>
    </xf>
    <xf numFmtId="0" fontId="99" fillId="0" borderId="0" xfId="0" applyFont="1" applyAlignment="1">
      <alignment horizontal="left"/>
    </xf>
    <xf numFmtId="3" fontId="40" fillId="0" borderId="22" xfId="0" applyNumberFormat="1" applyFont="1" applyBorder="1" applyAlignment="1">
      <alignment horizontal="right" vertical="center"/>
    </xf>
    <xf numFmtId="3" fontId="40" fillId="0" borderId="23" xfId="0" applyNumberFormat="1" applyFont="1" applyBorder="1" applyAlignment="1">
      <alignment horizontal="right" vertical="center"/>
    </xf>
    <xf numFmtId="176" fontId="123" fillId="0" borderId="1" xfId="0" applyNumberFormat="1" applyFont="1" applyFill="1" applyBorder="1" applyAlignment="1" applyProtection="1">
      <alignment horizontal="center" wrapText="1"/>
    </xf>
    <xf numFmtId="176" fontId="34" fillId="0" borderId="4" xfId="0" applyNumberFormat="1" applyFont="1" applyFill="1" applyBorder="1" applyAlignment="1" applyProtection="1">
      <alignment horizontal="left" wrapText="1"/>
    </xf>
    <xf numFmtId="176" fontId="18" fillId="0" borderId="38" xfId="0" applyNumberFormat="1" applyFont="1" applyBorder="1" applyAlignment="1">
      <alignment horizontal="center" vertical="center"/>
    </xf>
    <xf numFmtId="176" fontId="18" fillId="0" borderId="22" xfId="0" applyNumberFormat="1" applyFont="1" applyBorder="1" applyAlignment="1">
      <alignment horizontal="center" vertical="center"/>
    </xf>
    <xf numFmtId="176" fontId="18" fillId="0" borderId="42" xfId="0" applyNumberFormat="1" applyFont="1" applyBorder="1" applyAlignment="1">
      <alignment horizontal="center" vertical="center"/>
    </xf>
    <xf numFmtId="0" fontId="100" fillId="0" borderId="24" xfId="0" applyFont="1" applyBorder="1" applyAlignment="1">
      <alignment horizontal="center" vertical="center"/>
    </xf>
    <xf numFmtId="0" fontId="100" fillId="0" borderId="22" xfId="0" applyFont="1" applyBorder="1" applyAlignment="1">
      <alignment horizontal="center" vertical="center"/>
    </xf>
    <xf numFmtId="0" fontId="100" fillId="0" borderId="42" xfId="0" applyFont="1" applyBorder="1" applyAlignment="1">
      <alignment horizontal="center" vertical="center"/>
    </xf>
    <xf numFmtId="0" fontId="106" fillId="0" borderId="0" xfId="21" applyFont="1" applyBorder="1" applyAlignment="1">
      <alignment horizontal="left" vertical="center" shrinkToFit="1"/>
    </xf>
    <xf numFmtId="176" fontId="163" fillId="0" borderId="86" xfId="21" applyNumberFormat="1" applyFont="1" applyBorder="1" applyAlignment="1">
      <alignment horizontal="left" vertical="center" shrinkToFit="1"/>
    </xf>
    <xf numFmtId="176" fontId="163" fillId="0" borderId="4" xfId="21" applyNumberFormat="1" applyFont="1" applyBorder="1" applyAlignment="1">
      <alignment horizontal="left" vertical="center" shrinkToFit="1"/>
    </xf>
    <xf numFmtId="176" fontId="163" fillId="0" borderId="30" xfId="21" applyNumberFormat="1" applyFont="1" applyBorder="1" applyAlignment="1">
      <alignment horizontal="left" vertical="center" shrinkToFit="1"/>
    </xf>
    <xf numFmtId="176" fontId="163" fillId="0" borderId="25" xfId="21" applyNumberFormat="1" applyFont="1" applyBorder="1" applyAlignment="1">
      <alignment horizontal="left" vertical="center" shrinkToFit="1"/>
    </xf>
    <xf numFmtId="176" fontId="163" fillId="0" borderId="1" xfId="21" applyNumberFormat="1" applyFont="1" applyBorder="1" applyAlignment="1">
      <alignment horizontal="left" vertical="center" shrinkToFit="1"/>
    </xf>
    <xf numFmtId="176" fontId="163" fillId="0" borderId="29" xfId="21" applyNumberFormat="1" applyFont="1" applyBorder="1" applyAlignment="1">
      <alignment horizontal="left" vertical="center" shrinkToFit="1"/>
    </xf>
    <xf numFmtId="176" fontId="128" fillId="0" borderId="30" xfId="21" applyNumberFormat="1" applyFont="1" applyBorder="1" applyAlignment="1">
      <alignment horizontal="center" vertical="center"/>
    </xf>
    <xf numFmtId="176" fontId="128" fillId="0" borderId="29" xfId="21" applyNumberFormat="1" applyFont="1" applyBorder="1" applyAlignment="1">
      <alignment horizontal="center" vertical="center"/>
    </xf>
    <xf numFmtId="176" fontId="128" fillId="0" borderId="304" xfId="21" applyNumberFormat="1" applyFont="1" applyBorder="1" applyAlignment="1">
      <alignment horizontal="center" vertical="center"/>
    </xf>
    <xf numFmtId="176" fontId="128" fillId="0" borderId="305" xfId="21" applyNumberFormat="1" applyFont="1" applyBorder="1" applyAlignment="1">
      <alignment horizontal="center" vertical="center"/>
    </xf>
    <xf numFmtId="0" fontId="138" fillId="0" borderId="0" xfId="0" applyFont="1" applyAlignment="1">
      <alignment horizontal="right" vertical="center"/>
    </xf>
    <xf numFmtId="0" fontId="138" fillId="0" borderId="0" xfId="0" applyFont="1" applyAlignment="1">
      <alignment horizontal="left" vertical="center"/>
    </xf>
    <xf numFmtId="176" fontId="222" fillId="11" borderId="86" xfId="21" applyNumberFormat="1" applyFont="1" applyFill="1" applyBorder="1" applyAlignment="1">
      <alignment horizontal="center" vertical="center" shrinkToFit="1"/>
    </xf>
    <xf numFmtId="176" fontId="222" fillId="11" borderId="300" xfId="21" applyNumberFormat="1" applyFont="1" applyFill="1" applyBorder="1" applyAlignment="1">
      <alignment horizontal="center" vertical="center" shrinkToFit="1"/>
    </xf>
    <xf numFmtId="176" fontId="222" fillId="11" borderId="25" xfId="21" applyNumberFormat="1" applyFont="1" applyFill="1" applyBorder="1" applyAlignment="1">
      <alignment horizontal="center" vertical="center" shrinkToFit="1"/>
    </xf>
    <xf numFmtId="176" fontId="222" fillId="11" borderId="120" xfId="21" applyNumberFormat="1" applyFont="1" applyFill="1" applyBorder="1" applyAlignment="1">
      <alignment horizontal="center" vertical="center" shrinkToFit="1"/>
    </xf>
    <xf numFmtId="176" fontId="222" fillId="11" borderId="4" xfId="21" applyNumberFormat="1" applyFont="1" applyFill="1" applyBorder="1" applyAlignment="1">
      <alignment horizontal="center" vertical="center" shrinkToFit="1"/>
    </xf>
    <xf numFmtId="176" fontId="222" fillId="11" borderId="1" xfId="21" applyNumberFormat="1" applyFont="1" applyFill="1" applyBorder="1" applyAlignment="1">
      <alignment horizontal="center" vertical="center" shrinkToFit="1"/>
    </xf>
    <xf numFmtId="176" fontId="128" fillId="0" borderId="96" xfId="21" applyNumberFormat="1" applyFont="1" applyFill="1" applyBorder="1" applyAlignment="1">
      <alignment horizontal="center" vertical="center"/>
    </xf>
    <xf numFmtId="176" fontId="128" fillId="0" borderId="93" xfId="21" applyNumberFormat="1" applyFont="1" applyFill="1" applyBorder="1" applyAlignment="1">
      <alignment horizontal="center" vertical="center"/>
    </xf>
    <xf numFmtId="0" fontId="222" fillId="0" borderId="128" xfId="21" applyFont="1" applyBorder="1" applyAlignment="1">
      <alignment horizontal="center" vertical="center"/>
    </xf>
    <xf numFmtId="0" fontId="222" fillId="0" borderId="31" xfId="21" applyFont="1" applyBorder="1" applyAlignment="1">
      <alignment horizontal="center" vertical="center"/>
    </xf>
    <xf numFmtId="176" fontId="128" fillId="0" borderId="3" xfId="21" applyNumberFormat="1" applyFont="1" applyBorder="1" applyAlignment="1">
      <alignment horizontal="center" vertical="center"/>
    </xf>
    <xf numFmtId="176" fontId="128" fillId="0" borderId="5" xfId="21" applyNumberFormat="1" applyFont="1" applyBorder="1" applyAlignment="1">
      <alignment horizontal="center" vertical="center"/>
    </xf>
    <xf numFmtId="176" fontId="128" fillId="0" borderId="8" xfId="21" applyNumberFormat="1" applyFont="1" applyBorder="1" applyAlignment="1">
      <alignment horizontal="center" vertical="center"/>
    </xf>
    <xf numFmtId="176" fontId="128" fillId="0" borderId="9" xfId="21" applyNumberFormat="1" applyFont="1" applyBorder="1" applyAlignment="1">
      <alignment horizontal="center" vertical="center"/>
    </xf>
    <xf numFmtId="176" fontId="128" fillId="0" borderId="61" xfId="21" applyNumberFormat="1" applyFont="1" applyFill="1" applyBorder="1" applyAlignment="1">
      <alignment horizontal="center" vertical="center"/>
    </xf>
    <xf numFmtId="176" fontId="128" fillId="0" borderId="10" xfId="21" applyNumberFormat="1" applyFont="1" applyFill="1" applyBorder="1" applyAlignment="1">
      <alignment horizontal="center" vertical="center"/>
    </xf>
    <xf numFmtId="0" fontId="133" fillId="0" borderId="300" xfId="21" applyFont="1" applyBorder="1" applyAlignment="1">
      <alignment horizontal="center" vertical="center" wrapText="1"/>
    </xf>
    <xf numFmtId="0" fontId="133" fillId="0" borderId="301" xfId="21" applyFont="1" applyBorder="1" applyAlignment="1">
      <alignment horizontal="center" vertical="center" wrapText="1"/>
    </xf>
    <xf numFmtId="0" fontId="222" fillId="0" borderId="32" xfId="21" applyFont="1" applyBorder="1" applyAlignment="1">
      <alignment horizontal="center" vertical="center"/>
    </xf>
    <xf numFmtId="176" fontId="128" fillId="0" borderId="27" xfId="21" applyNumberFormat="1" applyFont="1" applyBorder="1" applyAlignment="1">
      <alignment horizontal="center" vertical="center"/>
    </xf>
    <xf numFmtId="176" fontId="128" fillId="0" borderId="26" xfId="21" applyNumberFormat="1" applyFont="1" applyBorder="1" applyAlignment="1">
      <alignment horizontal="center" vertical="center"/>
    </xf>
    <xf numFmtId="176" fontId="128" fillId="0" borderId="150" xfId="21" applyNumberFormat="1" applyFont="1" applyFill="1" applyBorder="1" applyAlignment="1">
      <alignment horizontal="center" vertical="center"/>
    </xf>
    <xf numFmtId="176" fontId="128" fillId="0" borderId="85" xfId="21" applyNumberFormat="1" applyFont="1" applyFill="1" applyBorder="1" applyAlignment="1">
      <alignment horizontal="center" vertical="center"/>
    </xf>
    <xf numFmtId="176" fontId="128" fillId="0" borderId="95" xfId="21" applyNumberFormat="1" applyFont="1" applyFill="1" applyBorder="1" applyAlignment="1">
      <alignment horizontal="center" vertical="center"/>
    </xf>
    <xf numFmtId="176" fontId="128" fillId="0" borderId="84" xfId="21" applyNumberFormat="1" applyFont="1" applyFill="1" applyBorder="1" applyAlignment="1">
      <alignment horizontal="center" vertical="center"/>
    </xf>
    <xf numFmtId="176" fontId="128" fillId="0" borderId="307" xfId="21" applyNumberFormat="1" applyFont="1" applyBorder="1" applyAlignment="1">
      <alignment horizontal="center" vertical="center"/>
    </xf>
    <xf numFmtId="176" fontId="128" fillId="0" borderId="21" xfId="21" applyNumberFormat="1" applyFont="1" applyBorder="1" applyAlignment="1">
      <alignment horizontal="center" vertical="center"/>
    </xf>
    <xf numFmtId="176" fontId="128" fillId="0" borderId="92" xfId="21" applyNumberFormat="1" applyFont="1" applyFill="1" applyBorder="1" applyAlignment="1">
      <alignment horizontal="center" vertical="center"/>
    </xf>
    <xf numFmtId="176" fontId="222" fillId="11" borderId="20" xfId="21" applyNumberFormat="1" applyFont="1" applyFill="1" applyBorder="1" applyAlignment="1">
      <alignment horizontal="center" vertical="center" shrinkToFit="1"/>
    </xf>
    <xf numFmtId="176" fontId="222" fillId="11" borderId="301" xfId="21" applyNumberFormat="1" applyFont="1" applyFill="1" applyBorder="1" applyAlignment="1">
      <alignment horizontal="center" vertical="center" shrinkToFit="1"/>
    </xf>
    <xf numFmtId="176" fontId="163" fillId="0" borderId="20" xfId="21" applyNumberFormat="1" applyFont="1" applyBorder="1" applyAlignment="1">
      <alignment horizontal="left" vertical="center" shrinkToFit="1"/>
    </xf>
    <xf numFmtId="176" fontId="163" fillId="0" borderId="11" xfId="21" applyNumberFormat="1" applyFont="1" applyBorder="1" applyAlignment="1">
      <alignment horizontal="left" vertical="center" shrinkToFit="1"/>
    </xf>
    <xf numFmtId="176" fontId="163" fillId="0" borderId="21" xfId="21" applyNumberFormat="1" applyFont="1" applyBorder="1" applyAlignment="1">
      <alignment horizontal="left" vertical="center" shrinkToFit="1"/>
    </xf>
    <xf numFmtId="0" fontId="38" fillId="0" borderId="11" xfId="21" applyNumberFormat="1" applyFont="1" applyBorder="1" applyAlignment="1">
      <alignment horizontal="right" vertical="center"/>
    </xf>
    <xf numFmtId="0" fontId="222" fillId="12" borderId="100" xfId="21" applyFont="1" applyFill="1" applyBorder="1" applyAlignment="1">
      <alignment horizontal="center" vertical="center"/>
    </xf>
    <xf numFmtId="0" fontId="222" fillId="12" borderId="92" xfId="21" applyFont="1" applyFill="1" applyBorder="1" applyAlignment="1">
      <alignment horizontal="center" vertical="center"/>
    </xf>
    <xf numFmtId="0" fontId="128" fillId="12" borderId="306" xfId="21" applyFont="1" applyFill="1" applyBorder="1" applyAlignment="1">
      <alignment horizontal="center" vertical="center"/>
    </xf>
    <xf numFmtId="0" fontId="128" fillId="12" borderId="305" xfId="21" applyFont="1" applyFill="1" applyBorder="1" applyAlignment="1">
      <alignment horizontal="center" vertical="center"/>
    </xf>
    <xf numFmtId="0" fontId="133" fillId="0" borderId="288" xfId="21" applyFont="1" applyFill="1" applyBorder="1" applyAlignment="1">
      <alignment horizontal="center" vertical="center" shrinkToFit="1"/>
    </xf>
    <xf numFmtId="0" fontId="133" fillId="0" borderId="109" xfId="21" applyFont="1" applyFill="1" applyBorder="1" applyAlignment="1">
      <alignment horizontal="center" vertical="center" shrinkToFit="1"/>
    </xf>
    <xf numFmtId="0" fontId="133" fillId="0" borderId="303" xfId="21" applyFont="1" applyFill="1" applyBorder="1" applyAlignment="1">
      <alignment horizontal="center" vertical="center" shrinkToFit="1"/>
    </xf>
    <xf numFmtId="0" fontId="222" fillId="12" borderId="15" xfId="21" applyFont="1" applyFill="1" applyBorder="1" applyAlignment="1">
      <alignment horizontal="center" vertical="center" wrapText="1"/>
    </xf>
    <xf numFmtId="0" fontId="222" fillId="12" borderId="302" xfId="21" applyFont="1" applyFill="1" applyBorder="1" applyAlignment="1">
      <alignment horizontal="center" vertical="center" wrapText="1"/>
    </xf>
    <xf numFmtId="0" fontId="222" fillId="12" borderId="25" xfId="21" applyFont="1" applyFill="1" applyBorder="1" applyAlignment="1">
      <alignment horizontal="center" vertical="center" wrapText="1"/>
    </xf>
    <xf numFmtId="0" fontId="222" fillId="12" borderId="120" xfId="21" applyFont="1" applyFill="1" applyBorder="1" applyAlignment="1">
      <alignment horizontal="center" vertical="center" wrapText="1"/>
    </xf>
    <xf numFmtId="0" fontId="128" fillId="12" borderId="17" xfId="21" applyFont="1" applyFill="1" applyBorder="1" applyAlignment="1">
      <alignment horizontal="center" vertical="center"/>
    </xf>
    <xf numFmtId="0" fontId="128" fillId="12" borderId="29" xfId="21" applyFont="1" applyFill="1" applyBorder="1" applyAlignment="1">
      <alignment horizontal="center" vertical="center"/>
    </xf>
    <xf numFmtId="0" fontId="222" fillId="12" borderId="302" xfId="21" applyFont="1" applyFill="1" applyBorder="1" applyAlignment="1">
      <alignment horizontal="center" vertical="center" shrinkToFit="1"/>
    </xf>
    <xf numFmtId="0" fontId="222" fillId="12" borderId="120" xfId="21" applyFont="1" applyFill="1" applyBorder="1" applyAlignment="1">
      <alignment horizontal="center" vertical="center" shrinkToFit="1"/>
    </xf>
    <xf numFmtId="0" fontId="128" fillId="12" borderId="306" xfId="21" applyFont="1" applyFill="1" applyBorder="1" applyAlignment="1">
      <alignment horizontal="center" vertical="top"/>
    </xf>
    <xf numFmtId="0" fontId="128" fillId="12" borderId="305" xfId="21" applyFont="1" applyFill="1" applyBorder="1" applyAlignment="1">
      <alignment horizontal="center" vertical="top"/>
    </xf>
    <xf numFmtId="0" fontId="133" fillId="0" borderId="11" xfId="21" applyFont="1" applyBorder="1" applyAlignment="1">
      <alignment horizontal="center" vertical="center" wrapText="1"/>
    </xf>
    <xf numFmtId="0" fontId="222" fillId="12" borderId="16" xfId="21" applyFont="1" applyFill="1" applyBorder="1" applyAlignment="1">
      <alignment horizontal="center" vertical="center" wrapText="1"/>
    </xf>
    <xf numFmtId="0" fontId="222" fillId="12" borderId="1" xfId="21" applyFont="1" applyFill="1" applyBorder="1" applyAlignment="1">
      <alignment horizontal="center" vertical="center" wrapText="1"/>
    </xf>
    <xf numFmtId="0" fontId="222" fillId="12" borderId="201" xfId="21" applyFont="1" applyFill="1" applyBorder="1" applyAlignment="1">
      <alignment horizontal="center" vertical="center"/>
    </xf>
    <xf numFmtId="0" fontId="222" fillId="12" borderId="31" xfId="21" applyFont="1" applyFill="1" applyBorder="1" applyAlignment="1">
      <alignment horizontal="center" vertical="center"/>
    </xf>
    <xf numFmtId="0" fontId="128" fillId="12" borderId="48" xfId="21" applyFont="1" applyFill="1" applyBorder="1" applyAlignment="1">
      <alignment horizontal="center" vertical="center"/>
    </xf>
    <xf numFmtId="0" fontId="128" fillId="12" borderId="43" xfId="21" applyFont="1" applyFill="1" applyBorder="1" applyAlignment="1">
      <alignment horizontal="center" vertical="center"/>
    </xf>
    <xf numFmtId="0" fontId="128" fillId="12" borderId="8" xfId="21" applyFont="1" applyFill="1" applyBorder="1" applyAlignment="1">
      <alignment horizontal="center" vertical="center"/>
    </xf>
    <xf numFmtId="0" fontId="128" fillId="12" borderId="9" xfId="21" applyFont="1" applyFill="1" applyBorder="1" applyAlignment="1">
      <alignment horizontal="center" vertical="center"/>
    </xf>
    <xf numFmtId="0" fontId="128" fillId="12" borderId="149" xfId="21" applyFont="1" applyFill="1" applyBorder="1" applyAlignment="1">
      <alignment horizontal="center" vertical="center"/>
    </xf>
    <xf numFmtId="0" fontId="128" fillId="12" borderId="10" xfId="21" applyFont="1" applyFill="1" applyBorder="1" applyAlignment="1">
      <alignment horizontal="center" vertical="center"/>
    </xf>
    <xf numFmtId="0" fontId="128" fillId="12" borderId="101" xfId="21" applyFont="1" applyFill="1" applyBorder="1" applyAlignment="1">
      <alignment horizontal="center" vertical="center"/>
    </xf>
    <xf numFmtId="0" fontId="128" fillId="12" borderId="93" xfId="21" applyFont="1" applyFill="1" applyBorder="1" applyAlignment="1">
      <alignment horizontal="center" vertical="center"/>
    </xf>
    <xf numFmtId="0" fontId="128" fillId="12" borderId="17" xfId="21" applyFont="1" applyFill="1" applyBorder="1" applyAlignment="1">
      <alignment horizontal="center" vertical="top"/>
    </xf>
    <xf numFmtId="0" fontId="128" fillId="12" borderId="29" xfId="21" applyFont="1" applyFill="1" applyBorder="1" applyAlignment="1">
      <alignment horizontal="center" vertical="top"/>
    </xf>
    <xf numFmtId="0" fontId="117" fillId="0" borderId="201" xfId="21" applyFont="1" applyBorder="1" applyAlignment="1">
      <alignment horizontal="center" vertical="center"/>
    </xf>
    <xf numFmtId="0" fontId="117" fillId="0" borderId="138" xfId="21" applyFont="1" applyBorder="1" applyAlignment="1">
      <alignment horizontal="center" vertical="center"/>
    </xf>
    <xf numFmtId="0" fontId="117" fillId="0" borderId="32" xfId="21" applyFont="1" applyBorder="1" applyAlignment="1">
      <alignment horizontal="center" vertical="center"/>
    </xf>
    <xf numFmtId="0" fontId="129" fillId="0" borderId="16" xfId="21" applyFont="1" applyBorder="1" applyAlignment="1">
      <alignment horizontal="center" vertical="center"/>
    </xf>
    <xf numFmtId="0" fontId="129" fillId="0" borderId="0" xfId="21" applyFont="1" applyBorder="1" applyAlignment="1">
      <alignment horizontal="center" vertical="center"/>
    </xf>
    <xf numFmtId="0" fontId="129" fillId="0" borderId="11" xfId="21" applyFont="1" applyBorder="1" applyAlignment="1">
      <alignment horizontal="center" vertical="center"/>
    </xf>
    <xf numFmtId="0" fontId="161" fillId="0" borderId="96" xfId="21" applyFont="1" applyBorder="1" applyAlignment="1">
      <alignment horizontal="center" vertical="center" wrapText="1"/>
    </xf>
    <xf numFmtId="0" fontId="161" fillId="0" borderId="85" xfId="21" applyFont="1" applyBorder="1" applyAlignment="1">
      <alignment horizontal="center" vertical="center" wrapText="1"/>
    </xf>
    <xf numFmtId="0" fontId="161" fillId="0" borderId="95" xfId="21" applyFont="1" applyBorder="1" applyAlignment="1">
      <alignment horizontal="center" vertical="center" wrapText="1"/>
    </xf>
    <xf numFmtId="0" fontId="161" fillId="0" borderId="84" xfId="21" applyFont="1" applyBorder="1" applyAlignment="1">
      <alignment horizontal="center" vertical="center" wrapText="1"/>
    </xf>
    <xf numFmtId="183" fontId="137" fillId="0" borderId="33" xfId="21" applyNumberFormat="1" applyFont="1" applyBorder="1" applyAlignment="1">
      <alignment horizontal="right" vertical="center"/>
    </xf>
    <xf numFmtId="176" fontId="137" fillId="0" borderId="33" xfId="21" applyNumberFormat="1" applyFont="1" applyBorder="1" applyAlignment="1">
      <alignment horizontal="right" vertical="center"/>
    </xf>
    <xf numFmtId="0" fontId="135" fillId="0" borderId="37" xfId="21" applyFont="1" applyBorder="1" applyAlignment="1">
      <alignment horizontal="center" vertical="center"/>
    </xf>
    <xf numFmtId="0" fontId="135" fillId="0" borderId="34" xfId="21" applyFont="1" applyBorder="1" applyAlignment="1">
      <alignment horizontal="center" vertical="center"/>
    </xf>
    <xf numFmtId="0" fontId="135" fillId="0" borderId="36" xfId="21" applyFont="1" applyBorder="1" applyAlignment="1">
      <alignment horizontal="center" vertical="center"/>
    </xf>
    <xf numFmtId="176" fontId="230" fillId="0" borderId="86" xfId="21" applyNumberFormat="1" applyFont="1" applyFill="1" applyBorder="1" applyAlignment="1" applyProtection="1">
      <alignment horizontal="left" vertical="top" wrapText="1" shrinkToFit="1"/>
    </xf>
    <xf numFmtId="176" fontId="230" fillId="0" borderId="4" xfId="21" applyNumberFormat="1" applyFont="1" applyFill="1" applyBorder="1" applyAlignment="1" applyProtection="1">
      <alignment horizontal="left" vertical="top" wrapText="1" shrinkToFit="1"/>
    </xf>
    <xf numFmtId="176" fontId="230" fillId="0" borderId="30" xfId="21" applyNumberFormat="1" applyFont="1" applyFill="1" applyBorder="1" applyAlignment="1" applyProtection="1">
      <alignment horizontal="left" vertical="top" wrapText="1" shrinkToFit="1"/>
    </xf>
    <xf numFmtId="176" fontId="230" fillId="0" borderId="25" xfId="21" applyNumberFormat="1" applyFont="1" applyFill="1" applyBorder="1" applyAlignment="1" applyProtection="1">
      <alignment horizontal="left" vertical="top" wrapText="1" shrinkToFit="1"/>
    </xf>
    <xf numFmtId="176" fontId="230" fillId="0" borderId="1" xfId="21" applyNumberFormat="1" applyFont="1" applyFill="1" applyBorder="1" applyAlignment="1" applyProtection="1">
      <alignment horizontal="left" vertical="top" wrapText="1" shrinkToFit="1"/>
    </xf>
    <xf numFmtId="176" fontId="230" fillId="0" borderId="29" xfId="21" applyNumberFormat="1" applyFont="1" applyFill="1" applyBorder="1" applyAlignment="1" applyProtection="1">
      <alignment horizontal="left" vertical="top" wrapText="1" shrinkToFit="1"/>
    </xf>
    <xf numFmtId="0" fontId="135" fillId="0" borderId="297" xfId="21" applyFont="1" applyBorder="1" applyAlignment="1">
      <alignment horizontal="center" vertical="center"/>
    </xf>
    <xf numFmtId="0" fontId="135" fillId="0" borderId="298" xfId="21" applyFont="1" applyBorder="1" applyAlignment="1">
      <alignment horizontal="center" vertical="center"/>
    </xf>
    <xf numFmtId="0" fontId="135" fillId="0" borderId="299" xfId="21" applyFont="1" applyBorder="1" applyAlignment="1">
      <alignment horizontal="center" vertical="center"/>
    </xf>
    <xf numFmtId="176" fontId="230" fillId="0" borderId="20" xfId="21" applyNumberFormat="1" applyFont="1" applyFill="1" applyBorder="1" applyAlignment="1" applyProtection="1">
      <alignment horizontal="left" vertical="top" wrapText="1" shrinkToFit="1"/>
    </xf>
    <xf numFmtId="176" fontId="230" fillId="0" borderId="11" xfId="21" applyNumberFormat="1" applyFont="1" applyFill="1" applyBorder="1" applyAlignment="1" applyProtection="1">
      <alignment horizontal="left" vertical="top" wrapText="1" shrinkToFit="1"/>
    </xf>
    <xf numFmtId="176" fontId="230" fillId="0" borderId="21" xfId="21" applyNumberFormat="1" applyFont="1" applyFill="1" applyBorder="1" applyAlignment="1" applyProtection="1">
      <alignment horizontal="left" vertical="top" wrapText="1" shrinkToFit="1"/>
    </xf>
    <xf numFmtId="0" fontId="91" fillId="0" borderId="0" xfId="21" applyFont="1" applyBorder="1" applyAlignment="1">
      <alignment horizontal="center" vertical="center"/>
    </xf>
    <xf numFmtId="186" fontId="223" fillId="11" borderId="25" xfId="21" applyNumberFormat="1" applyFont="1" applyFill="1" applyBorder="1" applyAlignment="1">
      <alignment horizontal="center" vertical="center" shrinkToFit="1"/>
    </xf>
    <xf numFmtId="186" fontId="223" fillId="11" borderId="1" xfId="21" applyNumberFormat="1" applyFont="1" applyFill="1" applyBorder="1" applyAlignment="1">
      <alignment horizontal="center" vertical="center" shrinkToFit="1"/>
    </xf>
    <xf numFmtId="186" fontId="223" fillId="11" borderId="29" xfId="21" applyNumberFormat="1" applyFont="1" applyFill="1" applyBorder="1" applyAlignment="1">
      <alignment horizontal="center" vertical="center" shrinkToFit="1"/>
    </xf>
    <xf numFmtId="0" fontId="133" fillId="0" borderId="18" xfId="21" applyFont="1" applyBorder="1" applyAlignment="1">
      <alignment horizontal="left" vertical="center" wrapText="1" shrinkToFit="1"/>
    </xf>
    <xf numFmtId="0" fontId="133" fillId="0" borderId="0" xfId="21" applyFont="1" applyBorder="1" applyAlignment="1">
      <alignment horizontal="left" vertical="center" wrapText="1" shrinkToFit="1"/>
    </xf>
    <xf numFmtId="0" fontId="133" fillId="0" borderId="19" xfId="21" applyFont="1" applyBorder="1" applyAlignment="1">
      <alignment horizontal="left" vertical="center" wrapText="1" shrinkToFit="1"/>
    </xf>
    <xf numFmtId="0" fontId="133" fillId="0" borderId="20" xfId="21" applyFont="1" applyBorder="1" applyAlignment="1">
      <alignment horizontal="left" vertical="center" wrapText="1" shrinkToFit="1"/>
    </xf>
    <xf numFmtId="0" fontId="133" fillId="0" borderId="11" xfId="21" applyFont="1" applyBorder="1" applyAlignment="1">
      <alignment horizontal="left" vertical="center" wrapText="1" shrinkToFit="1"/>
    </xf>
    <xf numFmtId="0" fontId="133" fillId="0" borderId="21" xfId="21" applyFont="1" applyBorder="1" applyAlignment="1">
      <alignment horizontal="left" vertical="center" wrapText="1" shrinkToFit="1"/>
    </xf>
    <xf numFmtId="0" fontId="133" fillId="0" borderId="86" xfId="21" applyFont="1" applyBorder="1" applyAlignment="1">
      <alignment horizontal="left" vertical="center" wrapText="1" shrinkToFit="1"/>
    </xf>
    <xf numFmtId="0" fontId="133" fillId="0" borderId="4" xfId="21" applyFont="1" applyBorder="1" applyAlignment="1">
      <alignment horizontal="left" vertical="center" wrapText="1" shrinkToFit="1"/>
    </xf>
    <xf numFmtId="0" fontId="133" fillId="0" borderId="30" xfId="21" applyFont="1" applyBorder="1" applyAlignment="1">
      <alignment horizontal="left" vertical="center" wrapText="1" shrinkToFit="1"/>
    </xf>
    <xf numFmtId="176" fontId="222" fillId="11" borderId="11" xfId="21" applyNumberFormat="1" applyFont="1" applyFill="1" applyBorder="1" applyAlignment="1">
      <alignment horizontal="center" vertical="center" shrinkToFit="1"/>
    </xf>
    <xf numFmtId="176" fontId="189" fillId="0" borderId="16" xfId="21" applyNumberFormat="1" applyFont="1" applyBorder="1" applyAlignment="1">
      <alignment horizontal="left" vertical="center" wrapText="1"/>
    </xf>
    <xf numFmtId="176" fontId="189" fillId="0" borderId="17" xfId="21" applyNumberFormat="1" applyFont="1" applyBorder="1" applyAlignment="1">
      <alignment horizontal="left" vertical="center" wrapText="1"/>
    </xf>
    <xf numFmtId="176" fontId="189" fillId="0" borderId="1" xfId="21" applyNumberFormat="1" applyFont="1" applyBorder="1" applyAlignment="1">
      <alignment horizontal="left" vertical="center" wrapText="1"/>
    </xf>
    <xf numFmtId="176" fontId="189" fillId="0" borderId="29" xfId="21" applyNumberFormat="1" applyFont="1" applyBorder="1" applyAlignment="1">
      <alignment horizontal="left" vertical="center" wrapText="1"/>
    </xf>
    <xf numFmtId="0" fontId="38" fillId="42" borderId="37" xfId="21" applyFont="1" applyFill="1" applyBorder="1" applyAlignment="1">
      <alignment horizontal="center" vertical="center"/>
    </xf>
    <xf numFmtId="0" fontId="38" fillId="42" borderId="34" xfId="21" applyFont="1" applyFill="1" applyBorder="1" applyAlignment="1">
      <alignment horizontal="center" vertical="center"/>
    </xf>
    <xf numFmtId="0" fontId="38" fillId="42" borderId="36" xfId="21" applyFont="1" applyFill="1" applyBorder="1" applyAlignment="1">
      <alignment horizontal="center" vertical="center"/>
    </xf>
    <xf numFmtId="184" fontId="137" fillId="0" borderId="33" xfId="21" applyNumberFormat="1" applyFont="1" applyBorder="1" applyAlignment="1">
      <alignment horizontal="right" vertical="center"/>
    </xf>
    <xf numFmtId="0" fontId="134" fillId="42" borderId="15" xfId="21" applyFont="1" applyFill="1" applyBorder="1" applyAlignment="1">
      <alignment horizontal="center" vertical="center"/>
    </xf>
    <xf numFmtId="0" fontId="134" fillId="42" borderId="43" xfId="21" applyFont="1" applyFill="1" applyBorder="1" applyAlignment="1">
      <alignment horizontal="center" vertical="center"/>
    </xf>
    <xf numFmtId="0" fontId="134" fillId="42" borderId="25" xfId="21" applyFont="1" applyFill="1" applyBorder="1" applyAlignment="1">
      <alignment horizontal="center" vertical="center"/>
    </xf>
    <xf numFmtId="0" fontId="134" fillId="42" borderId="9" xfId="21" applyFont="1" applyFill="1" applyBorder="1" applyAlignment="1">
      <alignment horizontal="center" vertical="center"/>
    </xf>
    <xf numFmtId="176" fontId="37" fillId="0" borderId="33" xfId="0" applyNumberFormat="1" applyFont="1" applyBorder="1" applyAlignment="1">
      <alignment horizontal="left" vertical="center" wrapText="1"/>
    </xf>
    <xf numFmtId="176" fontId="37" fillId="0" borderId="35" xfId="0" applyNumberFormat="1" applyFont="1" applyBorder="1" applyAlignment="1">
      <alignment horizontal="left" vertical="center" wrapText="1"/>
    </xf>
    <xf numFmtId="0" fontId="134" fillId="42" borderId="39" xfId="21" applyFont="1" applyFill="1" applyBorder="1" applyAlignment="1">
      <alignment horizontal="center" vertical="center"/>
    </xf>
    <xf numFmtId="0" fontId="134" fillId="42" borderId="46" xfId="21" applyFont="1" applyFill="1" applyBorder="1" applyAlignment="1">
      <alignment horizontal="center" vertical="center"/>
    </xf>
    <xf numFmtId="176" fontId="227" fillId="0" borderId="0" xfId="0" applyNumberFormat="1" applyFont="1" applyBorder="1" applyAlignment="1">
      <alignment horizontal="left" vertical="center" wrapText="1"/>
    </xf>
    <xf numFmtId="176" fontId="227" fillId="0" borderId="11" xfId="0" applyNumberFormat="1" applyFont="1" applyBorder="1" applyAlignment="1">
      <alignment horizontal="left" vertical="center" wrapText="1"/>
    </xf>
    <xf numFmtId="0" fontId="186" fillId="0" borderId="11" xfId="21" applyFont="1" applyBorder="1" applyAlignment="1">
      <alignment horizontal="center" vertical="top"/>
    </xf>
    <xf numFmtId="186" fontId="223" fillId="11" borderId="18" xfId="0" applyNumberFormat="1" applyFont="1" applyFill="1" applyBorder="1" applyAlignment="1">
      <alignment horizontal="center" vertical="center" shrinkToFit="1"/>
    </xf>
    <xf numFmtId="186" fontId="223" fillId="11" borderId="0" xfId="0" applyNumberFormat="1" applyFont="1" applyFill="1" applyBorder="1" applyAlignment="1">
      <alignment horizontal="center" vertical="center" shrinkToFit="1"/>
    </xf>
    <xf numFmtId="186" fontId="223" fillId="11" borderId="19" xfId="0" applyNumberFormat="1" applyFont="1" applyFill="1" applyBorder="1" applyAlignment="1">
      <alignment horizontal="center" vertical="center" shrinkToFit="1"/>
    </xf>
    <xf numFmtId="176" fontId="137" fillId="0" borderId="33" xfId="21" applyNumberFormat="1" applyFont="1" applyBorder="1" applyAlignment="1">
      <alignment horizontal="center" vertical="center"/>
    </xf>
    <xf numFmtId="0" fontId="38" fillId="0" borderId="4" xfId="21" applyNumberFormat="1" applyFont="1" applyBorder="1" applyAlignment="1">
      <alignment horizontal="right" vertical="center"/>
    </xf>
    <xf numFmtId="0" fontId="212" fillId="0" borderId="86" xfId="21" applyFont="1" applyBorder="1" applyAlignment="1">
      <alignment horizontal="right" vertical="center"/>
    </xf>
    <xf numFmtId="0" fontId="212" fillId="0" borderId="4" xfId="21" applyFont="1" applyBorder="1" applyAlignment="1">
      <alignment horizontal="right" vertical="center"/>
    </xf>
    <xf numFmtId="0" fontId="212" fillId="0" borderId="20" xfId="21" applyFont="1" applyBorder="1" applyAlignment="1">
      <alignment horizontal="right" vertical="center"/>
    </xf>
    <xf numFmtId="0" fontId="212" fillId="0" borderId="11" xfId="21" applyFont="1" applyBorder="1" applyAlignment="1">
      <alignment horizontal="right" vertical="center"/>
    </xf>
    <xf numFmtId="176" fontId="217" fillId="0" borderId="230" xfId="0" applyNumberFormat="1" applyFont="1" applyBorder="1" applyAlignment="1" applyProtection="1">
      <alignment horizontal="center" vertical="center" shrinkToFit="1"/>
      <protection locked="0"/>
    </xf>
    <xf numFmtId="176" fontId="217" fillId="0" borderId="229" xfId="0" applyNumberFormat="1" applyFont="1" applyBorder="1" applyAlignment="1" applyProtection="1">
      <alignment horizontal="center" vertical="center" shrinkToFit="1"/>
      <protection locked="0"/>
    </xf>
    <xf numFmtId="176" fontId="217" fillId="0" borderId="228" xfId="0" applyNumberFormat="1" applyFont="1" applyBorder="1" applyAlignment="1" applyProtection="1">
      <alignment horizontal="center" vertical="center" shrinkToFit="1"/>
      <protection locked="0"/>
    </xf>
    <xf numFmtId="176" fontId="217" fillId="0" borderId="151" xfId="0" applyNumberFormat="1" applyFont="1" applyBorder="1" applyAlignment="1" applyProtection="1">
      <alignment horizontal="center" vertical="center" shrinkToFit="1"/>
      <protection locked="0"/>
    </xf>
    <xf numFmtId="176" fontId="217" fillId="0" borderId="0" xfId="0" applyNumberFormat="1" applyFont="1" applyBorder="1" applyAlignment="1" applyProtection="1">
      <alignment horizontal="center" vertical="center" shrinkToFit="1"/>
      <protection locked="0"/>
    </xf>
    <xf numFmtId="176" fontId="217" fillId="0" borderId="227" xfId="0" applyNumberFormat="1" applyFont="1" applyBorder="1" applyAlignment="1" applyProtection="1">
      <alignment horizontal="center" vertical="center" shrinkToFit="1"/>
      <protection locked="0"/>
    </xf>
    <xf numFmtId="176" fontId="0" fillId="0" borderId="151" xfId="0" applyNumberFormat="1" applyBorder="1" applyAlignment="1" applyProtection="1">
      <alignment horizontal="center" vertical="center"/>
      <protection locked="0"/>
    </xf>
    <xf numFmtId="176" fontId="0" fillId="0" borderId="0" xfId="0" applyNumberFormat="1" applyBorder="1" applyAlignment="1" applyProtection="1">
      <alignment horizontal="center" vertical="center"/>
      <protection locked="0"/>
    </xf>
    <xf numFmtId="176" fontId="0" fillId="0" borderId="227" xfId="0" applyNumberFormat="1" applyBorder="1" applyAlignment="1" applyProtection="1">
      <alignment horizontal="center" vertical="center"/>
      <protection locked="0"/>
    </xf>
    <xf numFmtId="176" fontId="0" fillId="0" borderId="225" xfId="0" applyNumberFormat="1" applyBorder="1" applyAlignment="1" applyProtection="1">
      <alignment horizontal="center" vertical="center"/>
      <protection locked="0"/>
    </xf>
    <xf numFmtId="176" fontId="0" fillId="0" borderId="224" xfId="0" applyNumberFormat="1" applyBorder="1" applyAlignment="1" applyProtection="1">
      <alignment horizontal="center" vertical="center"/>
      <protection locked="0"/>
    </xf>
    <xf numFmtId="176" fontId="0" fillId="0" borderId="223" xfId="0" applyNumberFormat="1" applyBorder="1" applyAlignment="1" applyProtection="1">
      <alignment horizontal="center" vertical="center"/>
      <protection locked="0"/>
    </xf>
    <xf numFmtId="0" fontId="218" fillId="0" borderId="234" xfId="0" applyFont="1" applyBorder="1" applyAlignment="1" applyProtection="1">
      <alignment horizontal="center" vertical="center" wrapText="1"/>
    </xf>
    <xf numFmtId="0" fontId="0" fillId="0" borderId="234" xfId="0" applyBorder="1" applyProtection="1">
      <alignment vertical="center"/>
    </xf>
    <xf numFmtId="176" fontId="217" fillId="0" borderId="225" xfId="0" applyNumberFormat="1" applyFont="1" applyBorder="1" applyAlignment="1" applyProtection="1">
      <alignment horizontal="center" vertical="center" shrinkToFit="1"/>
      <protection locked="0"/>
    </xf>
    <xf numFmtId="176" fontId="217" fillId="0" borderId="224" xfId="0" applyNumberFormat="1" applyFont="1" applyBorder="1" applyAlignment="1" applyProtection="1">
      <alignment horizontal="center" vertical="center" shrinkToFit="1"/>
      <protection locked="0"/>
    </xf>
    <xf numFmtId="176" fontId="217" fillId="0" borderId="223" xfId="0" applyNumberFormat="1" applyFont="1" applyBorder="1" applyAlignment="1" applyProtection="1">
      <alignment horizontal="center" vertical="center" shrinkToFit="1"/>
      <protection locked="0"/>
    </xf>
  </cellXfs>
  <cellStyles count="22">
    <cellStyle name="GrayCell" xfId="10" xr:uid="{00000000-0005-0000-0000-000000000000}"/>
    <cellStyle name="OrangeBorder" xfId="8" xr:uid="{00000000-0005-0000-0000-000001000000}"/>
    <cellStyle name="YellowCell" xfId="9" xr:uid="{00000000-0005-0000-0000-000002000000}"/>
    <cellStyle name="z A 列のテキスト" xfId="7" xr:uid="{00000000-0005-0000-0000-000003000000}"/>
    <cellStyle name="タイトル 2" xfId="5" xr:uid="{00000000-0005-0000-0000-000004000000}"/>
    <cellStyle name="下罫線" xfId="13" xr:uid="{00000000-0005-0000-0000-000005000000}"/>
    <cellStyle name="開始テキスト" xfId="6" xr:uid="{00000000-0005-0000-0000-000006000000}"/>
    <cellStyle name="強調表示" xfId="18" xr:uid="{00000000-0005-0000-0000-000007000000}"/>
    <cellStyle name="見出し 1 2" xfId="3" xr:uid="{00000000-0005-0000-0000-000008000000}"/>
    <cellStyle name="見出し 2 2" xfId="4" xr:uid="{00000000-0005-0000-0000-000009000000}"/>
    <cellStyle name="見出し 3 2" xfId="11" xr:uid="{00000000-0005-0000-0000-00000A000000}"/>
    <cellStyle name="見出し 4 2" xfId="12" xr:uid="{00000000-0005-0000-0000-00000B000000}"/>
    <cellStyle name="通貨 [0.00] 2" xfId="20" xr:uid="{00000000-0005-0000-0000-00000C000000}"/>
    <cellStyle name="通貨 2" xfId="19" xr:uid="{00000000-0005-0000-0000-00000D000000}"/>
    <cellStyle name="日付" xfId="17" xr:uid="{00000000-0005-0000-0000-00000E000000}"/>
    <cellStyle name="標準" xfId="0" builtinId="0"/>
    <cellStyle name="標準 2" xfId="1" xr:uid="{00000000-0005-0000-0000-000010000000}"/>
    <cellStyle name="標準 3" xfId="2" xr:uid="{00000000-0005-0000-0000-000011000000}"/>
    <cellStyle name="標準 4" xfId="21" xr:uid="{00000000-0005-0000-0000-000012000000}"/>
    <cellStyle name="緑色の右罫線" xfId="14" xr:uid="{00000000-0005-0000-0000-000013000000}"/>
    <cellStyle name="緑色の左下罫線" xfId="15" xr:uid="{00000000-0005-0000-0000-000014000000}"/>
    <cellStyle name="緑色の左罫線" xfId="16" xr:uid="{00000000-0005-0000-0000-000015000000}"/>
  </cellStyles>
  <dxfs count="49">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ont>
        <b val="0"/>
        <i val="0"/>
        <strike val="0"/>
        <condense val="0"/>
        <extend val="0"/>
        <outline val="0"/>
        <shadow val="0"/>
        <u val="none"/>
        <vertAlign val="baseline"/>
        <sz val="11"/>
        <color theme="1"/>
        <name val="BIZ UDPゴシック"/>
        <scheme val="none"/>
      </font>
      <numFmt numFmtId="176" formatCode="#"/>
      <fill>
        <patternFill patternType="solid">
          <fgColor theme="4" tint="0.79998168889431442"/>
          <bgColor theme="4"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BIZ UDPゴシック"/>
        <scheme val="none"/>
      </font>
      <numFmt numFmtId="176" formatCode="#"/>
      <fill>
        <patternFill patternType="solid">
          <fgColor theme="4" tint="0.79998168889431442"/>
          <bgColor theme="4"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BIZ UDPゴシック"/>
        <scheme val="none"/>
      </font>
      <numFmt numFmtId="176" formatCode="#"/>
      <fill>
        <patternFill patternType="solid">
          <fgColor theme="4" tint="0.79998168889431442"/>
          <bgColor theme="4"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BIZ UDPゴシック"/>
        <scheme val="none"/>
      </font>
      <numFmt numFmtId="176" formatCode="#"/>
      <fill>
        <patternFill patternType="solid">
          <fgColor theme="4" tint="0.79998168889431442"/>
          <bgColor theme="4"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BIZ UDPゴシック"/>
        <scheme val="none"/>
      </font>
      <numFmt numFmtId="176" formatCode="#"/>
      <fill>
        <patternFill patternType="solid">
          <fgColor theme="4" tint="0.79998168889431442"/>
          <bgColor theme="4"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BIZ UDPゴシック"/>
        <scheme val="none"/>
      </font>
      <numFmt numFmtId="176" formatCode="#"/>
      <fill>
        <patternFill patternType="solid">
          <fgColor theme="4" tint="0.79998168889431442"/>
          <bgColor theme="4"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BIZ UDPゴシック"/>
        <scheme val="none"/>
      </font>
      <numFmt numFmtId="0" formatCode="General"/>
      <fill>
        <patternFill patternType="solid">
          <fgColor theme="4" tint="0.79998168889431442"/>
          <bgColor theme="4" tint="0.7999816888943144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BIZ UDPゴシック"/>
        <scheme val="none"/>
      </font>
      <numFmt numFmtId="176" formatCode="#"/>
      <fill>
        <patternFill patternType="solid">
          <fgColor theme="4" tint="0.79998168889431442"/>
          <bgColor theme="4" tint="0.79998168889431442"/>
        </patternFill>
      </fill>
      <alignment horizontal="center" vertical="center" textRotation="0" wrapText="0" indent="0" justifyLastLine="0" shrinkToFit="1" readingOrder="0"/>
      <border diagonalUp="0" diagonalDown="0" outline="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BIZ UDPゴシック"/>
        <scheme val="none"/>
      </font>
      <fill>
        <patternFill patternType="solid">
          <fgColor theme="4" tint="0.79998168889431442"/>
          <bgColor theme="4"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UD デジタル 教科書体 N-B"/>
        <scheme val="none"/>
      </font>
      <numFmt numFmtId="0" formatCode="General"/>
      <fill>
        <patternFill patternType="solid">
          <fgColor indexed="64"/>
          <bgColor rgb="FFF080D8"/>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BIZ UDPゴシック"/>
        <scheme val="none"/>
      </font>
      <numFmt numFmtId="176" formatCode="#"/>
      <alignment horizontal="lef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BIZ UDPゴシック"/>
        <scheme val="none"/>
      </font>
      <numFmt numFmtId="176" formatCode="#"/>
      <fill>
        <patternFill patternType="none">
          <fgColor indexed="64"/>
          <bgColor indexed="65"/>
        </patternFill>
      </fill>
      <alignment horizontal="left" vertical="center" textRotation="0" wrapText="0" indent="0" justifyLastLine="0" shrinkToFit="0" readingOrder="0"/>
      <border diagonalUp="0" diagonalDown="0" outline="0">
        <left/>
        <right style="hair">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strike val="0"/>
        <outline val="0"/>
        <shadow val="0"/>
        <u val="none"/>
        <vertAlign val="baseline"/>
        <color theme="1"/>
        <name val="BIZ UDPゴシック"/>
        <scheme val="none"/>
      </font>
    </dxf>
    <dxf>
      <border outline="0">
        <bottom style="thin">
          <color indexed="64"/>
        </bottom>
      </border>
    </dxf>
    <dxf>
      <font>
        <b val="0"/>
        <i val="0"/>
        <strike val="0"/>
        <condense val="0"/>
        <extend val="0"/>
        <outline val="0"/>
        <shadow val="0"/>
        <u val="none"/>
        <vertAlign val="baseline"/>
        <sz val="10"/>
        <color auto="1"/>
        <name val="UD デジタル 教科書体 N-B"/>
        <scheme val="none"/>
      </font>
      <numFmt numFmtId="0" formatCode="General"/>
      <fill>
        <patternFill patternType="solid">
          <fgColor indexed="64"/>
          <bgColor rgb="FFF080D8"/>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color rgb="FF9C0006"/>
      </font>
      <fill>
        <patternFill>
          <bgColor rgb="FFFFC7CE"/>
        </patternFill>
      </fill>
    </dxf>
    <dxf>
      <font>
        <color theme="0"/>
      </font>
      <fill>
        <patternFill>
          <bgColor rgb="FF359966"/>
        </patternFill>
      </fill>
    </dxf>
    <dxf>
      <font>
        <color theme="0"/>
      </font>
      <fill>
        <patternFill>
          <bgColor rgb="FF359966"/>
        </patternFill>
      </fill>
    </dxf>
    <dxf>
      <font>
        <b/>
        <color theme="1"/>
      </font>
      <border>
        <bottom style="thin">
          <color theme="9"/>
        </bottom>
        <vertical/>
        <horizontal/>
      </border>
    </dxf>
    <dxf>
      <font>
        <sz val="10"/>
        <color theme="1"/>
        <name val="HG丸ｺﾞｼｯｸM-PRO"/>
        <scheme val="none"/>
      </font>
      <border>
        <left style="thin">
          <color theme="9"/>
        </left>
        <right style="thin">
          <color theme="9"/>
        </right>
        <top style="thin">
          <color theme="9"/>
        </top>
        <bottom style="thin">
          <color theme="9"/>
        </bottom>
        <vertical/>
        <horizontal/>
      </border>
    </dxf>
    <dxf>
      <font>
        <b/>
        <color theme="1"/>
      </font>
      <border>
        <bottom style="thin">
          <color theme="5"/>
        </bottom>
        <vertical/>
        <horizontal/>
      </border>
    </dxf>
    <dxf>
      <font>
        <sz val="10"/>
        <color theme="1"/>
        <name val="HG丸ｺﾞｼｯｸM-PRO"/>
        <scheme val="none"/>
      </font>
      <border>
        <left style="thin">
          <color theme="5"/>
        </left>
        <right style="thin">
          <color theme="5"/>
        </right>
        <top style="thin">
          <color theme="5"/>
        </top>
        <bottom style="thin">
          <color theme="5"/>
        </bottom>
        <vertical/>
        <horizontal/>
      </border>
    </dxf>
    <dxf>
      <font>
        <b/>
        <color theme="1"/>
      </font>
      <border>
        <bottom style="thin">
          <color theme="4"/>
        </bottom>
        <vertical/>
        <horizontal/>
      </border>
    </dxf>
    <dxf>
      <font>
        <sz val="10"/>
        <color theme="1"/>
        <name val="HG丸ｺﾞｼｯｸM-PRO"/>
        <scheme val="none"/>
      </font>
      <border>
        <left style="thin">
          <color theme="4"/>
        </left>
        <right style="thin">
          <color theme="4"/>
        </right>
        <top style="thin">
          <color theme="4"/>
        </top>
        <bottom style="thin">
          <color theme="4"/>
        </bottom>
        <vertical/>
        <horizontal/>
      </border>
    </dxf>
    <dxf>
      <fill>
        <patternFill>
          <bgColor theme="0" tint="-4.9989318521683403E-2"/>
        </patternFill>
      </fill>
    </dxf>
    <dxf>
      <font>
        <color theme="0"/>
      </font>
      <fill>
        <patternFill>
          <bgColor rgb="FF339966"/>
        </patternFill>
      </fill>
    </dxf>
  </dxfs>
  <tableStyles count="5" defaultTableStyle="TableStyleMedium2" defaultPivotStyle="PivotStyleLight16">
    <tableStyle name="CustomTableStyle" pivot="0" count="2" xr9:uid="{00000000-0011-0000-FFFF-FFFF00000000}">
      <tableStyleElement type="headerRow" dxfId="48"/>
      <tableStyleElement type="firstRowStripe" dxfId="47"/>
    </tableStyle>
    <tableStyle name="SlicerStyleLight1 2" pivot="0" table="0" count="10" xr9:uid="{00000000-0011-0000-FFFF-FFFF01000000}">
      <tableStyleElement type="wholeTable" dxfId="46"/>
      <tableStyleElement type="headerRow" dxfId="45"/>
    </tableStyle>
    <tableStyle name="SlicerStyleLight2 2" pivot="0" table="0" count="10" xr9:uid="{00000000-0011-0000-FFFF-FFFF02000000}">
      <tableStyleElement type="wholeTable" dxfId="44"/>
      <tableStyleElement type="headerRow" dxfId="43"/>
    </tableStyle>
    <tableStyle name="SlicerStyleLight6 2" pivot="0" table="0" count="10" xr9:uid="{00000000-0011-0000-FFFF-FFFF03000000}">
      <tableStyleElement type="wholeTable" dxfId="42"/>
      <tableStyleElement type="headerRow" dxfId="41"/>
    </tableStyle>
    <tableStyle name="ピボットテーブルのスタイル 1" table="0" count="2" xr9:uid="{00000000-0011-0000-FFFF-FFFF04000000}">
      <tableStyleElement type="headerRow" dxfId="40"/>
      <tableStyleElement type="totalRow" dxfId="39"/>
    </tableStyle>
  </tableStyles>
  <colors>
    <mruColors>
      <color rgb="FFB8ECF2"/>
      <color rgb="FFF51F99"/>
      <color rgb="FFC4FF89"/>
      <color rgb="FFDA1879"/>
      <color rgb="FFB8EAF2"/>
      <color rgb="FFB8F0F2"/>
      <color rgb="FF86FFFF"/>
      <color rgb="FFCCFFFF"/>
      <color rgb="FFFFFFD1"/>
      <color rgb="FFFFFFC1"/>
    </mruColors>
  </colors>
  <extLst>
    <ext xmlns:x14="http://schemas.microsoft.com/office/spreadsheetml/2009/9/main" uri="{46F421CA-312F-682f-3DD2-61675219B42D}">
      <x14:dxfs count="24">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5" tint="0.59999389629810485"/>
              <bgColor theme="5"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Light1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Light2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Light6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7/relationships/slicerCache" Target="slicerCaches/slicerCache3.xml"/><Relationship Id="rId26" Type="http://schemas.openxmlformats.org/officeDocument/2006/relationships/sharedStrings" Target="sharedStrings.xml"/><Relationship Id="rId3" Type="http://schemas.openxmlformats.org/officeDocument/2006/relationships/worksheet" Target="worksheets/sheet3.xml"/><Relationship Id="rId21" Type="http://schemas.microsoft.com/office/2007/relationships/slicerCache" Target="slicerCaches/slicerCache6.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2.xml"/><Relationship Id="rId25" Type="http://schemas.openxmlformats.org/officeDocument/2006/relationships/styles" Target="styles.xml"/><Relationship Id="rId2" Type="http://schemas.openxmlformats.org/officeDocument/2006/relationships/worksheet" Target="worksheets/sheet2.xml"/><Relationship Id="rId16" Type="http://schemas.microsoft.com/office/2007/relationships/slicerCache" Target="slicerCaches/slicerCache1.xml"/><Relationship Id="rId20" Type="http://schemas.microsoft.com/office/2007/relationships/slicerCache" Target="slicerCaches/slicerCache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07/relationships/slicerCache" Target="slicerCaches/slicerCache8.xml"/><Relationship Id="rId10" Type="http://schemas.openxmlformats.org/officeDocument/2006/relationships/worksheet" Target="worksheets/sheet10.xml"/><Relationship Id="rId19" Type="http://schemas.microsoft.com/office/2007/relationships/slicerCache" Target="slicerCaches/slicerCache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7.xml"/><Relationship Id="rId27"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76200</xdr:colOff>
      <xdr:row>8</xdr:row>
      <xdr:rowOff>28575</xdr:rowOff>
    </xdr:from>
    <xdr:to>
      <xdr:col>1</xdr:col>
      <xdr:colOff>186450</xdr:colOff>
      <xdr:row>8</xdr:row>
      <xdr:rowOff>424575</xdr:rowOff>
    </xdr:to>
    <xdr:sp macro="" textlink="">
      <xdr:nvSpPr>
        <xdr:cNvPr id="13" name="楕円 12">
          <a:extLst>
            <a:ext uri="{FF2B5EF4-FFF2-40B4-BE49-F238E27FC236}">
              <a16:creationId xmlns:a16="http://schemas.microsoft.com/office/drawing/2014/main" id="{00000000-0008-0000-0200-00000D000000}"/>
            </a:ext>
          </a:extLst>
        </xdr:cNvPr>
        <xdr:cNvSpPr/>
      </xdr:nvSpPr>
      <xdr:spPr>
        <a:xfrm>
          <a:off x="76200" y="1838325"/>
          <a:ext cx="396000" cy="396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HG丸ｺﾞｼｯｸM-PRO" panose="020F0600000000000000" pitchFamily="50" charset="-128"/>
              <a:ea typeface="HG丸ｺﾞｼｯｸM-PRO" panose="020F0600000000000000" pitchFamily="50" charset="-128"/>
            </a:rPr>
            <a:t>秘</a:t>
          </a:r>
        </a:p>
      </xdr:txBody>
    </xdr:sp>
    <xdr:clientData/>
  </xdr:twoCellAnchor>
  <xdr:twoCellAnchor>
    <xdr:from>
      <xdr:col>11</xdr:col>
      <xdr:colOff>114300</xdr:colOff>
      <xdr:row>10</xdr:row>
      <xdr:rowOff>28575</xdr:rowOff>
    </xdr:from>
    <xdr:to>
      <xdr:col>11</xdr:col>
      <xdr:colOff>1066800</xdr:colOff>
      <xdr:row>12</xdr:row>
      <xdr:rowOff>266700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7305675" y="2695575"/>
          <a:ext cx="952500" cy="714375"/>
        </a:xfrm>
        <a:prstGeom prst="round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11</xdr:col>
      <xdr:colOff>66675</xdr:colOff>
      <xdr:row>3</xdr:row>
      <xdr:rowOff>66675</xdr:rowOff>
    </xdr:from>
    <xdr:to>
      <xdr:col>11</xdr:col>
      <xdr:colOff>1182675</xdr:colOff>
      <xdr:row>6</xdr:row>
      <xdr:rowOff>325425</xdr:rowOff>
    </xdr:to>
    <mc:AlternateContent xmlns:mc="http://schemas.openxmlformats.org/markup-compatibility/2006" xmlns:sle15="http://schemas.microsoft.com/office/drawing/2012/slicer">
      <mc:Choice Requires="sle15">
        <xdr:graphicFrame macro="">
          <xdr:nvGraphicFramePr>
            <xdr:cNvPr id="4" name="性別">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microsoft.com/office/drawing/2010/slicer">
              <sle:slicer xmlns:sle="http://schemas.microsoft.com/office/drawing/2010/slicer" name="性別"/>
            </a:graphicData>
          </a:graphic>
        </xdr:graphicFrame>
      </mc:Choice>
      <mc:Fallback xmlns="">
        <xdr:sp macro="" textlink="">
          <xdr:nvSpPr>
            <xdr:cNvPr id="0" name=""/>
            <xdr:cNvSpPr>
              <a:spLocks noTextEdit="1"/>
            </xdr:cNvSpPr>
          </xdr:nvSpPr>
          <xdr:spPr>
            <a:xfrm>
              <a:off x="7353300" y="638175"/>
              <a:ext cx="1116000" cy="11160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0</xdr:col>
      <xdr:colOff>95250</xdr:colOff>
      <xdr:row>3</xdr:row>
      <xdr:rowOff>57150</xdr:rowOff>
    </xdr:from>
    <xdr:to>
      <xdr:col>1</xdr:col>
      <xdr:colOff>925500</xdr:colOff>
      <xdr:row>6</xdr:row>
      <xdr:rowOff>315900</xdr:rowOff>
    </xdr:to>
    <mc:AlternateContent xmlns:mc="http://schemas.openxmlformats.org/markup-compatibility/2006" xmlns:sle15="http://schemas.microsoft.com/office/drawing/2012/slicer">
      <mc:Choice Requires="sle15">
        <xdr:graphicFrame macro="">
          <xdr:nvGraphicFramePr>
            <xdr:cNvPr id="14" name="１日目">
              <a:extLst>
                <a:ext uri="{FF2B5EF4-FFF2-40B4-BE49-F238E27FC236}">
                  <a16:creationId xmlns:a16="http://schemas.microsoft.com/office/drawing/2014/main" id="{00000000-0008-0000-0200-00000E000000}"/>
                </a:ext>
              </a:extLst>
            </xdr:cNvPr>
            <xdr:cNvGraphicFramePr/>
          </xdr:nvGraphicFramePr>
          <xdr:xfrm>
            <a:off x="0" y="0"/>
            <a:ext cx="0" cy="0"/>
          </xdr:xfrm>
          <a:graphic>
            <a:graphicData uri="http://schemas.microsoft.com/office/drawing/2010/slicer">
              <sle:slicer xmlns:sle="http://schemas.microsoft.com/office/drawing/2010/slicer" name="１日目"/>
            </a:graphicData>
          </a:graphic>
        </xdr:graphicFrame>
      </mc:Choice>
      <mc:Fallback xmlns="">
        <xdr:sp macro="" textlink="">
          <xdr:nvSpPr>
            <xdr:cNvPr id="0" name=""/>
            <xdr:cNvSpPr>
              <a:spLocks noTextEdit="1"/>
            </xdr:cNvSpPr>
          </xdr:nvSpPr>
          <xdr:spPr>
            <a:xfrm>
              <a:off x="95250" y="628650"/>
              <a:ext cx="1116000" cy="11160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1</xdr:col>
      <xdr:colOff>1000125</xdr:colOff>
      <xdr:row>3</xdr:row>
      <xdr:rowOff>57150</xdr:rowOff>
    </xdr:from>
    <xdr:to>
      <xdr:col>2</xdr:col>
      <xdr:colOff>782625</xdr:colOff>
      <xdr:row>6</xdr:row>
      <xdr:rowOff>315900</xdr:rowOff>
    </xdr:to>
    <mc:AlternateContent xmlns:mc="http://schemas.openxmlformats.org/markup-compatibility/2006" xmlns:sle15="http://schemas.microsoft.com/office/drawing/2012/slicer">
      <mc:Choice Requires="sle15">
        <xdr:graphicFrame macro="">
          <xdr:nvGraphicFramePr>
            <xdr:cNvPr id="15" name="２日目">
              <a:extLst>
                <a:ext uri="{FF2B5EF4-FFF2-40B4-BE49-F238E27FC236}">
                  <a16:creationId xmlns:a16="http://schemas.microsoft.com/office/drawing/2014/main" id="{00000000-0008-0000-0200-00000F000000}"/>
                </a:ext>
              </a:extLst>
            </xdr:cNvPr>
            <xdr:cNvGraphicFramePr/>
          </xdr:nvGraphicFramePr>
          <xdr:xfrm>
            <a:off x="0" y="0"/>
            <a:ext cx="0" cy="0"/>
          </xdr:xfrm>
          <a:graphic>
            <a:graphicData uri="http://schemas.microsoft.com/office/drawing/2010/slicer">
              <sle:slicer xmlns:sle="http://schemas.microsoft.com/office/drawing/2010/slicer" name="２日目"/>
            </a:graphicData>
          </a:graphic>
        </xdr:graphicFrame>
      </mc:Choice>
      <mc:Fallback xmlns="">
        <xdr:sp macro="" textlink="">
          <xdr:nvSpPr>
            <xdr:cNvPr id="0" name=""/>
            <xdr:cNvSpPr>
              <a:spLocks noTextEdit="1"/>
            </xdr:cNvSpPr>
          </xdr:nvSpPr>
          <xdr:spPr>
            <a:xfrm>
              <a:off x="1285875" y="628650"/>
              <a:ext cx="1116000" cy="11160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3</xdr:col>
      <xdr:colOff>57150</xdr:colOff>
      <xdr:row>3</xdr:row>
      <xdr:rowOff>57150</xdr:rowOff>
    </xdr:from>
    <xdr:to>
      <xdr:col>5</xdr:col>
      <xdr:colOff>68250</xdr:colOff>
      <xdr:row>6</xdr:row>
      <xdr:rowOff>315900</xdr:rowOff>
    </xdr:to>
    <mc:AlternateContent xmlns:mc="http://schemas.openxmlformats.org/markup-compatibility/2006" xmlns:sle15="http://schemas.microsoft.com/office/drawing/2012/slicer">
      <mc:Choice Requires="sle15">
        <xdr:graphicFrame macro="">
          <xdr:nvGraphicFramePr>
            <xdr:cNvPr id="16" name="３日目">
              <a:extLst>
                <a:ext uri="{FF2B5EF4-FFF2-40B4-BE49-F238E27FC236}">
                  <a16:creationId xmlns:a16="http://schemas.microsoft.com/office/drawing/2014/main" id="{00000000-0008-0000-0200-000010000000}"/>
                </a:ext>
              </a:extLst>
            </xdr:cNvPr>
            <xdr:cNvGraphicFramePr/>
          </xdr:nvGraphicFramePr>
          <xdr:xfrm>
            <a:off x="0" y="0"/>
            <a:ext cx="0" cy="0"/>
          </xdr:xfrm>
          <a:graphic>
            <a:graphicData uri="http://schemas.microsoft.com/office/drawing/2010/slicer">
              <sle:slicer xmlns:sle="http://schemas.microsoft.com/office/drawing/2010/slicer" name="３日目"/>
            </a:graphicData>
          </a:graphic>
        </xdr:graphicFrame>
      </mc:Choice>
      <mc:Fallback xmlns="">
        <xdr:sp macro="" textlink="">
          <xdr:nvSpPr>
            <xdr:cNvPr id="0" name=""/>
            <xdr:cNvSpPr>
              <a:spLocks noTextEdit="1"/>
            </xdr:cNvSpPr>
          </xdr:nvSpPr>
          <xdr:spPr>
            <a:xfrm>
              <a:off x="2476500" y="628650"/>
              <a:ext cx="1116000" cy="11160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5</xdr:col>
      <xdr:colOff>152400</xdr:colOff>
      <xdr:row>3</xdr:row>
      <xdr:rowOff>57150</xdr:rowOff>
    </xdr:from>
    <xdr:to>
      <xdr:col>7</xdr:col>
      <xdr:colOff>11100</xdr:colOff>
      <xdr:row>6</xdr:row>
      <xdr:rowOff>315900</xdr:rowOff>
    </xdr:to>
    <mc:AlternateContent xmlns:mc="http://schemas.openxmlformats.org/markup-compatibility/2006" xmlns:sle15="http://schemas.microsoft.com/office/drawing/2012/slicer">
      <mc:Choice Requires="sle15">
        <xdr:graphicFrame macro="">
          <xdr:nvGraphicFramePr>
            <xdr:cNvPr id="17" name="４日目">
              <a:extLst>
                <a:ext uri="{FF2B5EF4-FFF2-40B4-BE49-F238E27FC236}">
                  <a16:creationId xmlns:a16="http://schemas.microsoft.com/office/drawing/2014/main" id="{00000000-0008-0000-0200-000011000000}"/>
                </a:ext>
              </a:extLst>
            </xdr:cNvPr>
            <xdr:cNvGraphicFramePr/>
          </xdr:nvGraphicFramePr>
          <xdr:xfrm>
            <a:off x="0" y="0"/>
            <a:ext cx="0" cy="0"/>
          </xdr:xfrm>
          <a:graphic>
            <a:graphicData uri="http://schemas.microsoft.com/office/drawing/2010/slicer">
              <sle:slicer xmlns:sle="http://schemas.microsoft.com/office/drawing/2010/slicer" name="４日目"/>
            </a:graphicData>
          </a:graphic>
        </xdr:graphicFrame>
      </mc:Choice>
      <mc:Fallback xmlns="">
        <xdr:sp macro="" textlink="">
          <xdr:nvSpPr>
            <xdr:cNvPr id="0" name=""/>
            <xdr:cNvSpPr>
              <a:spLocks noTextEdit="1"/>
            </xdr:cNvSpPr>
          </xdr:nvSpPr>
          <xdr:spPr>
            <a:xfrm>
              <a:off x="3676650" y="628650"/>
              <a:ext cx="1116000" cy="11160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7</xdr:col>
      <xdr:colOff>95250</xdr:colOff>
      <xdr:row>3</xdr:row>
      <xdr:rowOff>57150</xdr:rowOff>
    </xdr:from>
    <xdr:to>
      <xdr:col>8</xdr:col>
      <xdr:colOff>582600</xdr:colOff>
      <xdr:row>6</xdr:row>
      <xdr:rowOff>315900</xdr:rowOff>
    </xdr:to>
    <mc:AlternateContent xmlns:mc="http://schemas.openxmlformats.org/markup-compatibility/2006" xmlns:sle15="http://schemas.microsoft.com/office/drawing/2012/slicer">
      <mc:Choice Requires="sle15">
        <xdr:graphicFrame macro="">
          <xdr:nvGraphicFramePr>
            <xdr:cNvPr id="18" name="５日目">
              <a:extLst>
                <a:ext uri="{FF2B5EF4-FFF2-40B4-BE49-F238E27FC236}">
                  <a16:creationId xmlns:a16="http://schemas.microsoft.com/office/drawing/2014/main" id="{00000000-0008-0000-0200-000012000000}"/>
                </a:ext>
              </a:extLst>
            </xdr:cNvPr>
            <xdr:cNvGraphicFramePr/>
          </xdr:nvGraphicFramePr>
          <xdr:xfrm>
            <a:off x="0" y="0"/>
            <a:ext cx="0" cy="0"/>
          </xdr:xfrm>
          <a:graphic>
            <a:graphicData uri="http://schemas.microsoft.com/office/drawing/2010/slicer">
              <sle:slicer xmlns:sle="http://schemas.microsoft.com/office/drawing/2010/slicer" name="５日目"/>
            </a:graphicData>
          </a:graphic>
        </xdr:graphicFrame>
      </mc:Choice>
      <mc:Fallback xmlns="">
        <xdr:sp macro="" textlink="">
          <xdr:nvSpPr>
            <xdr:cNvPr id="0" name=""/>
            <xdr:cNvSpPr>
              <a:spLocks noTextEdit="1"/>
            </xdr:cNvSpPr>
          </xdr:nvSpPr>
          <xdr:spPr>
            <a:xfrm>
              <a:off x="4876800" y="628650"/>
              <a:ext cx="1116000" cy="11160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9</xdr:col>
      <xdr:colOff>28575</xdr:colOff>
      <xdr:row>3</xdr:row>
      <xdr:rowOff>57150</xdr:rowOff>
    </xdr:from>
    <xdr:to>
      <xdr:col>10</xdr:col>
      <xdr:colOff>515925</xdr:colOff>
      <xdr:row>6</xdr:row>
      <xdr:rowOff>315900</xdr:rowOff>
    </xdr:to>
    <mc:AlternateContent xmlns:mc="http://schemas.openxmlformats.org/markup-compatibility/2006" xmlns:sle15="http://schemas.microsoft.com/office/drawing/2012/slicer">
      <mc:Choice Requires="sle15">
        <xdr:graphicFrame macro="">
          <xdr:nvGraphicFramePr>
            <xdr:cNvPr id="19" name="６日目">
              <a:extLst>
                <a:ext uri="{FF2B5EF4-FFF2-40B4-BE49-F238E27FC236}">
                  <a16:creationId xmlns:a16="http://schemas.microsoft.com/office/drawing/2014/main" id="{00000000-0008-0000-0200-000013000000}"/>
                </a:ext>
              </a:extLst>
            </xdr:cNvPr>
            <xdr:cNvGraphicFramePr/>
          </xdr:nvGraphicFramePr>
          <xdr:xfrm>
            <a:off x="0" y="0"/>
            <a:ext cx="0" cy="0"/>
          </xdr:xfrm>
          <a:graphic>
            <a:graphicData uri="http://schemas.microsoft.com/office/drawing/2010/slicer">
              <sle:slicer xmlns:sle="http://schemas.microsoft.com/office/drawing/2010/slicer" name="６日目"/>
            </a:graphicData>
          </a:graphic>
        </xdr:graphicFrame>
      </mc:Choice>
      <mc:Fallback xmlns="">
        <xdr:sp macro="" textlink="">
          <xdr:nvSpPr>
            <xdr:cNvPr id="0" name=""/>
            <xdr:cNvSpPr>
              <a:spLocks noTextEdit="1"/>
            </xdr:cNvSpPr>
          </xdr:nvSpPr>
          <xdr:spPr>
            <a:xfrm>
              <a:off x="6067425" y="628650"/>
              <a:ext cx="1116000" cy="11160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13</xdr:col>
      <xdr:colOff>38100</xdr:colOff>
      <xdr:row>3</xdr:row>
      <xdr:rowOff>76199</xdr:rowOff>
    </xdr:from>
    <xdr:to>
      <xdr:col>14</xdr:col>
      <xdr:colOff>767925</xdr:colOff>
      <xdr:row>12</xdr:row>
      <xdr:rowOff>266700</xdr:rowOff>
    </xdr:to>
    <mc:AlternateContent xmlns:mc="http://schemas.openxmlformats.org/markup-compatibility/2006" xmlns:sle15="http://schemas.microsoft.com/office/drawing/2012/slicer">
      <mc:Choice Requires="sle15">
        <xdr:graphicFrame macro="">
          <xdr:nvGraphicFramePr>
            <xdr:cNvPr id="20" name="区分">
              <a:extLst>
                <a:ext uri="{FF2B5EF4-FFF2-40B4-BE49-F238E27FC236}">
                  <a16:creationId xmlns:a16="http://schemas.microsoft.com/office/drawing/2014/main" id="{00000000-0008-0000-0200-000014000000}"/>
                </a:ext>
              </a:extLst>
            </xdr:cNvPr>
            <xdr:cNvGraphicFramePr/>
          </xdr:nvGraphicFramePr>
          <xdr:xfrm>
            <a:off x="0" y="0"/>
            <a:ext cx="0" cy="0"/>
          </xdr:xfrm>
          <a:graphic>
            <a:graphicData uri="http://schemas.microsoft.com/office/drawing/2010/slicer">
              <sle:slicer xmlns:sle="http://schemas.microsoft.com/office/drawing/2010/slicer" name="区分"/>
            </a:graphicData>
          </a:graphic>
        </xdr:graphicFrame>
      </mc:Choice>
      <mc:Fallback xmlns="">
        <xdr:sp macro="" textlink="">
          <xdr:nvSpPr>
            <xdr:cNvPr id="0" name=""/>
            <xdr:cNvSpPr>
              <a:spLocks noTextEdit="1"/>
            </xdr:cNvSpPr>
          </xdr:nvSpPr>
          <xdr:spPr>
            <a:xfrm>
              <a:off x="8610600" y="647699"/>
              <a:ext cx="1539450" cy="2762251"/>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xdr:colOff>
      <xdr:row>1</xdr:row>
      <xdr:rowOff>28575</xdr:rowOff>
    </xdr:from>
    <xdr:to>
      <xdr:col>2</xdr:col>
      <xdr:colOff>150</xdr:colOff>
      <xdr:row>2</xdr:row>
      <xdr:rowOff>19200</xdr:rowOff>
    </xdr:to>
    <xdr:sp macro="" textlink="">
      <xdr:nvSpPr>
        <xdr:cNvPr id="2" name="楕円 1">
          <a:extLst>
            <a:ext uri="{FF2B5EF4-FFF2-40B4-BE49-F238E27FC236}">
              <a16:creationId xmlns:a16="http://schemas.microsoft.com/office/drawing/2014/main" id="{00000000-0008-0000-0C00-000002000000}"/>
            </a:ext>
          </a:extLst>
        </xdr:cNvPr>
        <xdr:cNvSpPr/>
      </xdr:nvSpPr>
      <xdr:spPr>
        <a:xfrm>
          <a:off x="47625" y="447675"/>
          <a:ext cx="324000" cy="324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latin typeface="HG丸ｺﾞｼｯｸM-PRO" panose="020F0600000000000000" pitchFamily="50" charset="-128"/>
              <a:ea typeface="HG丸ｺﾞｼｯｸM-PRO" panose="020F0600000000000000" pitchFamily="50" charset="-128"/>
            </a:rPr>
            <a:t>秘</a:t>
          </a:r>
          <a:endParaRPr kumimoji="1" lang="en-US" altLang="ja-JP" sz="18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9525</xdr:colOff>
      <xdr:row>44</xdr:row>
      <xdr:rowOff>28575</xdr:rowOff>
    </xdr:from>
    <xdr:to>
      <xdr:col>2</xdr:col>
      <xdr:colOff>150</xdr:colOff>
      <xdr:row>45</xdr:row>
      <xdr:rowOff>19200</xdr:rowOff>
    </xdr:to>
    <xdr:sp macro="" textlink="">
      <xdr:nvSpPr>
        <xdr:cNvPr id="4" name="楕円 3">
          <a:extLst>
            <a:ext uri="{FF2B5EF4-FFF2-40B4-BE49-F238E27FC236}">
              <a16:creationId xmlns:a16="http://schemas.microsoft.com/office/drawing/2014/main" id="{00000000-0008-0000-0C00-000004000000}"/>
            </a:ext>
          </a:extLst>
        </xdr:cNvPr>
        <xdr:cNvSpPr/>
      </xdr:nvSpPr>
      <xdr:spPr>
        <a:xfrm>
          <a:off x="47625" y="447675"/>
          <a:ext cx="324000" cy="324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latin typeface="HG丸ｺﾞｼｯｸM-PRO" panose="020F0600000000000000" pitchFamily="50" charset="-128"/>
              <a:ea typeface="HG丸ｺﾞｼｯｸM-PRO" panose="020F0600000000000000" pitchFamily="50" charset="-128"/>
            </a:rPr>
            <a:t>秘</a:t>
          </a:r>
          <a:endParaRPr kumimoji="1" lang="en-US" altLang="ja-JP" sz="18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21169</xdr:colOff>
      <xdr:row>0</xdr:row>
      <xdr:rowOff>31751</xdr:rowOff>
    </xdr:from>
    <xdr:to>
      <xdr:col>34</xdr:col>
      <xdr:colOff>84667</xdr:colOff>
      <xdr:row>0</xdr:row>
      <xdr:rowOff>423334</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21169" y="31751"/>
          <a:ext cx="8508998" cy="391583"/>
        </a:xfrm>
        <a:prstGeom prst="roundRect">
          <a:avLst/>
        </a:prstGeom>
        <a:solidFill>
          <a:srgbClr val="FFCCCC"/>
        </a:solidFill>
        <a:ln>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１ページ</a:t>
          </a: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に</a:t>
          </a:r>
          <a:r>
            <a:rPr kumimoji="1" lang="ja-JP" altLang="en-US" sz="1400" b="1">
              <a:solidFill>
                <a:srgbClr val="FF0000"/>
              </a:solidFill>
              <a:latin typeface="BIZ UDゴシック" panose="020B0400000000000000" pitchFamily="49" charset="-128"/>
              <a:ea typeface="BIZ UDゴシック" panose="020B0400000000000000" pitchFamily="49" charset="-128"/>
            </a:rPr>
            <a:t>名札１０枚分</a:t>
          </a: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のデータがあります。必要に応じて編集・印刷してご利用ください。</a:t>
          </a:r>
          <a:endParaRPr kumimoji="1" lang="en-US" altLang="ja-JP"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276224</xdr:colOff>
      <xdr:row>98</xdr:row>
      <xdr:rowOff>39612</xdr:rowOff>
    </xdr:from>
    <xdr:to>
      <xdr:col>7</xdr:col>
      <xdr:colOff>323848</xdr:colOff>
      <xdr:row>99</xdr:row>
      <xdr:rowOff>9531</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rot="5400000">
          <a:off x="2101014" y="27618497"/>
          <a:ext cx="303294" cy="809624"/>
        </a:xfrm>
        <a:prstGeom prst="rightArrow">
          <a:avLst>
            <a:gd name="adj1" fmla="val 41666"/>
            <a:gd name="adj2" fmla="val 67857"/>
          </a:avLst>
        </a:prstGeom>
        <a:solidFill>
          <a:srgbClr val="FF339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94</xdr:row>
      <xdr:rowOff>57150</xdr:rowOff>
    </xdr:from>
    <xdr:to>
      <xdr:col>9</xdr:col>
      <xdr:colOff>323851</xdr:colOff>
      <xdr:row>94</xdr:row>
      <xdr:rowOff>342900</xdr:rowOff>
    </xdr:to>
    <xdr:sp macro="" textlink="">
      <xdr:nvSpPr>
        <xdr:cNvPr id="3" name="右矢印 2">
          <a:extLst>
            <a:ext uri="{FF2B5EF4-FFF2-40B4-BE49-F238E27FC236}">
              <a16:creationId xmlns:a16="http://schemas.microsoft.com/office/drawing/2014/main" id="{00000000-0008-0000-0400-000003000000}"/>
            </a:ext>
          </a:extLst>
        </xdr:cNvPr>
        <xdr:cNvSpPr/>
      </xdr:nvSpPr>
      <xdr:spPr>
        <a:xfrm>
          <a:off x="3181350" y="26927175"/>
          <a:ext cx="238126" cy="285750"/>
        </a:xfrm>
        <a:prstGeom prst="rightArrow">
          <a:avLst>
            <a:gd name="adj1" fmla="val 50000"/>
            <a:gd name="adj2" fmla="val 57692"/>
          </a:avLst>
        </a:prstGeom>
        <a:solidFill>
          <a:srgbClr val="FF66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119590</xdr:colOff>
      <xdr:row>10</xdr:row>
      <xdr:rowOff>38099</xdr:rowOff>
    </xdr:from>
    <xdr:to>
      <xdr:col>34</xdr:col>
      <xdr:colOff>171450</xdr:colOff>
      <xdr:row>11</xdr:row>
      <xdr:rowOff>104774</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291790" y="1819274"/>
          <a:ext cx="3099860" cy="257175"/>
        </a:xfrm>
        <a:prstGeom prst="rect">
          <a:avLst/>
        </a:prstGeom>
        <a:solidFill>
          <a:srgbClr val="FFFF00">
            <a:alpha val="50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000"/>
            </a:lnSpc>
          </a:pPr>
          <a:r>
            <a:rPr kumimoji="1" lang="ja-JP" altLang="en-US" sz="1050" b="1">
              <a:solidFill>
                <a:srgbClr val="FF0000"/>
              </a:solidFill>
              <a:latin typeface="BIZ UDゴシック" panose="020B0400000000000000" pitchFamily="49" charset="-128"/>
              <a:ea typeface="BIZ UDゴシック" panose="020B0400000000000000" pitchFamily="49" charset="-128"/>
            </a:rPr>
            <a:t>← 宿泊して帰る日</a:t>
          </a:r>
          <a:r>
            <a:rPr kumimoji="1" lang="ja-JP" altLang="en-US" sz="1050" b="1">
              <a:solidFill>
                <a:sysClr val="windowText" lastClr="000000"/>
              </a:solidFill>
              <a:latin typeface="BIZ UDゴシック" panose="020B0400000000000000" pitchFamily="49" charset="-128"/>
              <a:ea typeface="BIZ UDゴシック" panose="020B0400000000000000" pitchFamily="49" charset="-128"/>
            </a:rPr>
            <a:t>は</a:t>
          </a:r>
          <a:r>
            <a:rPr kumimoji="1" lang="ja-JP" altLang="en-US" sz="1050" b="1">
              <a:solidFill>
                <a:srgbClr val="FF0000"/>
              </a:solidFill>
              <a:latin typeface="BIZ UDゴシック" panose="020B0400000000000000" pitchFamily="49" charset="-128"/>
              <a:ea typeface="BIZ UDゴシック" panose="020B0400000000000000" pitchFamily="49" charset="-128"/>
            </a:rPr>
            <a:t>「</a:t>
          </a:r>
          <a:r>
            <a:rPr kumimoji="1" lang="ja-JP" altLang="en-US" sz="1050" b="1">
              <a:solidFill>
                <a:srgbClr val="0070C0"/>
              </a:solidFill>
              <a:latin typeface="BIZ UDゴシック" panose="020B0400000000000000" pitchFamily="49" charset="-128"/>
              <a:ea typeface="BIZ UDゴシック" panose="020B0400000000000000" pitchFamily="49" charset="-128"/>
            </a:rPr>
            <a:t>退所</a:t>
          </a:r>
          <a:r>
            <a:rPr kumimoji="1" lang="ja-JP" altLang="en-US" sz="1050" b="1">
              <a:solidFill>
                <a:srgbClr val="FF0000"/>
              </a:solidFill>
              <a:latin typeface="BIZ UDゴシック" panose="020B0400000000000000" pitchFamily="49" charset="-128"/>
              <a:ea typeface="BIZ UDゴシック" panose="020B0400000000000000" pitchFamily="49" charset="-128"/>
            </a:rPr>
            <a:t>」</a:t>
          </a:r>
          <a:r>
            <a:rPr kumimoji="1" lang="ja-JP" altLang="en-US" sz="1050" b="1">
              <a:solidFill>
                <a:sysClr val="windowText" lastClr="000000"/>
              </a:solidFill>
              <a:latin typeface="BIZ UDゴシック" panose="020B0400000000000000" pitchFamily="49" charset="-128"/>
              <a:ea typeface="BIZ UDゴシック" panose="020B0400000000000000" pitchFamily="49" charset="-128"/>
            </a:rPr>
            <a:t>にし</a:t>
          </a:r>
          <a:r>
            <a:rPr kumimoji="1" lang="ja-JP" altLang="en-US" sz="1050" b="1">
              <a:latin typeface="BIZ UDゴシック" panose="020B0400000000000000" pitchFamily="49" charset="-128"/>
              <a:ea typeface="BIZ UDゴシック" panose="020B0400000000000000" pitchFamily="49" charset="-128"/>
            </a:rPr>
            <a:t>ます。</a:t>
          </a:r>
        </a:p>
      </xdr:txBody>
    </xdr:sp>
    <xdr:clientData/>
  </xdr:twoCellAnchor>
  <xdr:twoCellAnchor>
    <xdr:from>
      <xdr:col>1</xdr:col>
      <xdr:colOff>66675</xdr:colOff>
      <xdr:row>3</xdr:row>
      <xdr:rowOff>47625</xdr:rowOff>
    </xdr:from>
    <xdr:to>
      <xdr:col>2</xdr:col>
      <xdr:colOff>283800</xdr:colOff>
      <xdr:row>4</xdr:row>
      <xdr:rowOff>188550</xdr:rowOff>
    </xdr:to>
    <xdr:sp macro="" textlink="">
      <xdr:nvSpPr>
        <xdr:cNvPr id="6" name="楕円 5">
          <a:extLst>
            <a:ext uri="{FF2B5EF4-FFF2-40B4-BE49-F238E27FC236}">
              <a16:creationId xmlns:a16="http://schemas.microsoft.com/office/drawing/2014/main" id="{00000000-0008-0000-0500-000006000000}"/>
            </a:ext>
          </a:extLst>
        </xdr:cNvPr>
        <xdr:cNvSpPr/>
      </xdr:nvSpPr>
      <xdr:spPr>
        <a:xfrm>
          <a:off x="95250" y="438150"/>
          <a:ext cx="360000" cy="360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HG丸ｺﾞｼｯｸM-PRO" panose="020F0600000000000000" pitchFamily="50" charset="-128"/>
              <a:ea typeface="HG丸ｺﾞｼｯｸM-PRO" panose="020F0600000000000000" pitchFamily="50" charset="-128"/>
            </a:rPr>
            <a:t>秘</a:t>
          </a:r>
          <a:endParaRPr kumimoji="1" lang="en-US" altLang="ja-JP" sz="2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37</xdr:col>
      <xdr:colOff>123824</xdr:colOff>
      <xdr:row>3</xdr:row>
      <xdr:rowOff>57150</xdr:rowOff>
    </xdr:from>
    <xdr:to>
      <xdr:col>38</xdr:col>
      <xdr:colOff>276224</xdr:colOff>
      <xdr:row>4</xdr:row>
      <xdr:rowOff>209550</xdr:rowOff>
    </xdr:to>
    <xdr:sp macro="" textlink="">
      <xdr:nvSpPr>
        <xdr:cNvPr id="3" name="下矢印 2">
          <a:extLst>
            <a:ext uri="{FF2B5EF4-FFF2-40B4-BE49-F238E27FC236}">
              <a16:creationId xmlns:a16="http://schemas.microsoft.com/office/drawing/2014/main" id="{00000000-0008-0000-0500-000003000000}"/>
            </a:ext>
          </a:extLst>
        </xdr:cNvPr>
        <xdr:cNvSpPr/>
      </xdr:nvSpPr>
      <xdr:spPr>
        <a:xfrm>
          <a:off x="10229849" y="447675"/>
          <a:ext cx="485775" cy="352425"/>
        </a:xfrm>
        <a:prstGeom prst="downArrow">
          <a:avLst>
            <a:gd name="adj1" fmla="val 46952"/>
            <a:gd name="adj2" fmla="val 59652"/>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83606</xdr:colOff>
      <xdr:row>12</xdr:row>
      <xdr:rowOff>46567</xdr:rowOff>
    </xdr:from>
    <xdr:to>
      <xdr:col>24</xdr:col>
      <xdr:colOff>181172</xdr:colOff>
      <xdr:row>13</xdr:row>
      <xdr:rowOff>113767</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4512731" y="2132542"/>
          <a:ext cx="2716941" cy="219600"/>
        </a:xfrm>
        <a:prstGeom prst="rect">
          <a:avLst/>
        </a:prstGeom>
        <a:solidFill>
          <a:srgbClr val="FFFF00">
            <a:alpha val="50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000"/>
            </a:lnSpc>
          </a:pPr>
          <a:r>
            <a:rPr kumimoji="1" lang="ja-JP" altLang="en-US" sz="1050" b="1">
              <a:solidFill>
                <a:srgbClr val="FF0000"/>
              </a:solidFill>
              <a:latin typeface="BIZ UDゴシック" panose="020B0400000000000000" pitchFamily="49" charset="-128"/>
              <a:ea typeface="BIZ UDゴシック" panose="020B0400000000000000" pitchFamily="49" charset="-128"/>
            </a:rPr>
            <a:t>← 日帰り利用</a:t>
          </a:r>
          <a:r>
            <a:rPr kumimoji="1" lang="ja-JP" altLang="en-US" sz="1050" b="1">
              <a:solidFill>
                <a:sysClr val="windowText" lastClr="000000"/>
              </a:solidFill>
              <a:latin typeface="BIZ UDゴシック" panose="020B0400000000000000" pitchFamily="49" charset="-128"/>
              <a:ea typeface="BIZ UDゴシック" panose="020B0400000000000000" pitchFamily="49" charset="-128"/>
            </a:rPr>
            <a:t>は</a:t>
          </a:r>
          <a:r>
            <a:rPr kumimoji="1" lang="ja-JP" altLang="en-US" sz="1050" b="1">
              <a:solidFill>
                <a:srgbClr val="FF0000"/>
              </a:solidFill>
              <a:latin typeface="BIZ UDゴシック" panose="020B0400000000000000" pitchFamily="49" charset="-128"/>
              <a:ea typeface="BIZ UDゴシック" panose="020B0400000000000000" pitchFamily="49" charset="-128"/>
            </a:rPr>
            <a:t>「</a:t>
          </a:r>
          <a:r>
            <a:rPr kumimoji="1" lang="ja-JP" altLang="en-US" sz="1050" b="1">
              <a:solidFill>
                <a:srgbClr val="0070C0"/>
              </a:solidFill>
              <a:latin typeface="BIZ UDゴシック" panose="020B0400000000000000" pitchFamily="49" charset="-128"/>
              <a:ea typeface="BIZ UDゴシック" panose="020B0400000000000000" pitchFamily="49" charset="-128"/>
            </a:rPr>
            <a:t>日帰り</a:t>
          </a:r>
          <a:r>
            <a:rPr kumimoji="1" lang="ja-JP" altLang="en-US" sz="1050" b="1">
              <a:solidFill>
                <a:srgbClr val="FF0000"/>
              </a:solidFill>
              <a:latin typeface="BIZ UDゴシック" panose="020B0400000000000000" pitchFamily="49" charset="-128"/>
              <a:ea typeface="BIZ UDゴシック" panose="020B0400000000000000" pitchFamily="49" charset="-128"/>
            </a:rPr>
            <a:t>」</a:t>
          </a:r>
          <a:r>
            <a:rPr kumimoji="1" lang="ja-JP" altLang="en-US" sz="1050" b="1">
              <a:solidFill>
                <a:sysClr val="windowText" lastClr="000000"/>
              </a:solidFill>
              <a:latin typeface="BIZ UDゴシック" panose="020B0400000000000000" pitchFamily="49" charset="-128"/>
              <a:ea typeface="BIZ UDゴシック" panose="020B0400000000000000" pitchFamily="49" charset="-128"/>
            </a:rPr>
            <a:t>にし</a:t>
          </a:r>
          <a:r>
            <a:rPr kumimoji="1" lang="ja-JP" altLang="en-US" sz="1050" b="1">
              <a:latin typeface="BIZ UDゴシック" panose="020B0400000000000000" pitchFamily="49" charset="-128"/>
              <a:ea typeface="BIZ UDゴシック" panose="020B0400000000000000" pitchFamily="49" charset="-128"/>
            </a:rPr>
            <a:t>ます。</a:t>
          </a:r>
        </a:p>
      </xdr:txBody>
    </xdr:sp>
    <xdr:clientData/>
  </xdr:twoCellAnchor>
  <xdr:twoCellAnchor>
    <xdr:from>
      <xdr:col>41</xdr:col>
      <xdr:colOff>76200</xdr:colOff>
      <xdr:row>4</xdr:row>
      <xdr:rowOff>19050</xdr:rowOff>
    </xdr:from>
    <xdr:to>
      <xdr:col>42</xdr:col>
      <xdr:colOff>228600</xdr:colOff>
      <xdr:row>4</xdr:row>
      <xdr:rowOff>209550</xdr:rowOff>
    </xdr:to>
    <xdr:sp macro="" textlink="">
      <xdr:nvSpPr>
        <xdr:cNvPr id="8" name="下矢印 7">
          <a:extLst>
            <a:ext uri="{FF2B5EF4-FFF2-40B4-BE49-F238E27FC236}">
              <a16:creationId xmlns:a16="http://schemas.microsoft.com/office/drawing/2014/main" id="{00000000-0008-0000-0500-000008000000}"/>
            </a:ext>
          </a:extLst>
        </xdr:cNvPr>
        <xdr:cNvSpPr/>
      </xdr:nvSpPr>
      <xdr:spPr>
        <a:xfrm>
          <a:off x="11515725" y="628650"/>
          <a:ext cx="485775" cy="190500"/>
        </a:xfrm>
        <a:prstGeom prst="downArrow">
          <a:avLst>
            <a:gd name="adj1" fmla="val 46952"/>
            <a:gd name="adj2" fmla="val 59652"/>
          </a:avLst>
        </a:prstGeom>
        <a:solidFill>
          <a:srgbClr val="0070C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105074</xdr:colOff>
      <xdr:row>39</xdr:row>
      <xdr:rowOff>83926</xdr:rowOff>
    </xdr:from>
    <xdr:to>
      <xdr:col>36</xdr:col>
      <xdr:colOff>434119</xdr:colOff>
      <xdr:row>50</xdr:row>
      <xdr:rowOff>205153</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3278882" y="10766580"/>
          <a:ext cx="4285583" cy="2905458"/>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spcCol="36000" rtlCol="0" anchor="t"/>
        <a:lstStyle/>
        <a:p>
          <a:r>
            <a:rPr kumimoji="1" lang="ja-JP" altLang="ja-JP" sz="1200" b="1">
              <a:solidFill>
                <a:schemeClr val="dk1"/>
              </a:solidFill>
              <a:effectLst/>
              <a:latin typeface="HGPｺﾞｼｯｸM" panose="020B0600000000000000" pitchFamily="50" charset="-128"/>
              <a:ea typeface="HGPｺﾞｼｯｸM" panose="020B0600000000000000" pitchFamily="50" charset="-128"/>
              <a:cs typeface="+mn-cs"/>
            </a:rPr>
            <a:t>◎ ＦＴは次の活動から選択</a:t>
          </a:r>
          <a:r>
            <a:rPr kumimoji="1" lang="ja-JP" altLang="en-US" sz="1200" b="1">
              <a:solidFill>
                <a:schemeClr val="dk1"/>
              </a:solidFill>
              <a:effectLst/>
              <a:latin typeface="HGPｺﾞｼｯｸM" panose="020B0600000000000000" pitchFamily="50" charset="-128"/>
              <a:ea typeface="HGPｺﾞｼｯｸM" panose="020B0600000000000000" pitchFamily="50" charset="-128"/>
              <a:cs typeface="+mn-cs"/>
            </a:rPr>
            <a:t>して</a:t>
          </a:r>
          <a:r>
            <a:rPr kumimoji="1" lang="ja-JP" altLang="ja-JP" sz="1200" b="1">
              <a:solidFill>
                <a:schemeClr val="dk1"/>
              </a:solidFill>
              <a:effectLst/>
              <a:latin typeface="HGPｺﾞｼｯｸM" panose="020B0600000000000000" pitchFamily="50" charset="-128"/>
              <a:ea typeface="HGPｺﾞｼｯｸM" panose="020B0600000000000000" pitchFamily="50" charset="-128"/>
              <a:cs typeface="+mn-cs"/>
            </a:rPr>
            <a:t>ご記入ください。</a:t>
          </a:r>
          <a:endParaRPr lang="ja-JP" altLang="ja-JP" sz="1200" b="1">
            <a:effectLst/>
            <a:latin typeface="HGPｺﾞｼｯｸM" panose="020B0600000000000000" pitchFamily="50" charset="-128"/>
            <a:ea typeface="HGPｺﾞｼｯｸM" panose="020B0600000000000000" pitchFamily="50" charset="-128"/>
          </a:endParaRPr>
        </a:p>
        <a:p>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　　当日でも対応可能な</a:t>
          </a:r>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場合</a:t>
          </a:r>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があるので、活動</a:t>
          </a:r>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ご</a:t>
          </a:r>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希望</a:t>
          </a:r>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の際は</a:t>
          </a:r>
          <a:endParaRPr kumimoji="1"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スタッフ室へご相談ください</a:t>
          </a:r>
          <a:r>
            <a:rPr kumimoji="1" lang="ja-JP" altLang="ja-JP" sz="1400" b="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14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1">
              <a:solidFill>
                <a:schemeClr val="dk1"/>
              </a:solidFill>
              <a:effectLst/>
              <a:latin typeface="HGPｺﾞｼｯｸM" panose="020B0600000000000000" pitchFamily="50" charset="-128"/>
              <a:ea typeface="HGPｺﾞｼｯｸM" panose="020B0600000000000000" pitchFamily="50" charset="-128"/>
              <a:cs typeface="+mn-cs"/>
            </a:rPr>
            <a:t>＊団体利用時は利用不可</a:t>
          </a:r>
          <a:endParaRPr kumimoji="1" lang="en-US" altLang="ja-JP" sz="1200" b="1">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海岸散歩</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テニス</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海浜丸（アスレチック）</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effectLst/>
              <a:latin typeface="HGPｺﾞｼｯｸM" panose="020B0600000000000000" pitchFamily="50" charset="-128"/>
              <a:ea typeface="HGPｺﾞｼｯｸM" panose="020B0600000000000000" pitchFamily="50" charset="-128"/>
            </a:rPr>
            <a:t>　</a:t>
          </a:r>
          <a:r>
            <a:rPr lang="ja-JP" altLang="en-US" sz="1200" b="0" baseline="0">
              <a:effectLst/>
              <a:latin typeface="HGPｺﾞｼｯｸM" panose="020B0600000000000000" pitchFamily="50" charset="-128"/>
              <a:ea typeface="HGPｺﾞｼｯｸM" panose="020B0600000000000000" pitchFamily="50" charset="-128"/>
            </a:rPr>
            <a:t> </a:t>
          </a:r>
          <a:r>
            <a:rPr lang="ja-JP" altLang="en-US" sz="1200" b="0">
              <a:effectLst/>
              <a:latin typeface="HGPｺﾞｼｯｸM" panose="020B0600000000000000" pitchFamily="50" charset="-128"/>
              <a:ea typeface="HGPｺﾞｼｯｸM" panose="020B0600000000000000" pitchFamily="50" charset="-128"/>
            </a:rPr>
            <a:t>　●ライン型アスレチック　</a:t>
          </a:r>
          <a:endParaRPr lang="en-US" altLang="ja-JP" sz="1200" b="0">
            <a:effectLst/>
            <a:latin typeface="HGPｺﾞｼｯｸM" panose="020B0600000000000000" pitchFamily="50" charset="-128"/>
            <a:ea typeface="HGPｺﾞｼｯｸM" panose="020B0600000000000000" pitchFamily="50" charset="-128"/>
          </a:endParaRPr>
        </a:p>
        <a:p>
          <a:r>
            <a:rPr lang="ja-JP" altLang="en-US" sz="1200" b="0">
              <a:effectLst/>
              <a:latin typeface="HGPｺﾞｼｯｸM" panose="020B0600000000000000" pitchFamily="50" charset="-128"/>
              <a:ea typeface="HGPｺﾞｼｯｸM" panose="020B0600000000000000" pitchFamily="50" charset="-128"/>
            </a:rPr>
            <a:t>　　</a:t>
          </a:r>
          <a:r>
            <a:rPr lang="ja-JP" altLang="en-US" sz="1200" b="0" baseline="0">
              <a:effectLst/>
              <a:latin typeface="HGPｺﾞｼｯｸM" panose="020B0600000000000000" pitchFamily="50" charset="-128"/>
              <a:ea typeface="HGPｺﾞｼｯｸM" panose="020B0600000000000000" pitchFamily="50" charset="-128"/>
            </a:rPr>
            <a:t> </a:t>
          </a:r>
          <a:r>
            <a:rPr lang="ja-JP" altLang="en-US" sz="1200" b="0">
              <a:effectLst/>
              <a:latin typeface="HGPｺﾞｼｯｸM" panose="020B0600000000000000" pitchFamily="50" charset="-128"/>
              <a:ea typeface="HGPｺﾞｼｯｸM" panose="020B0600000000000000" pitchFamily="50" charset="-128"/>
            </a:rPr>
            <a:t>●家族用オリエンテーリング（最終受付１４：３０）</a:t>
          </a:r>
          <a:endParaRPr lang="en-US" altLang="ja-JP" sz="1200" b="0">
            <a:effectLst/>
            <a:latin typeface="HGPｺﾞｼｯｸM" panose="020B0600000000000000" pitchFamily="50" charset="-128"/>
            <a:ea typeface="HGPｺﾞｼｯｸM" panose="020B0600000000000000" pitchFamily="50" charset="-128"/>
          </a:endParaRPr>
        </a:p>
        <a:p>
          <a:r>
            <a:rPr lang="ja-JP" altLang="en-US" sz="1200" b="0">
              <a:effectLst/>
              <a:latin typeface="HGPｺﾞｼｯｸM" panose="020B0600000000000000" pitchFamily="50" charset="-128"/>
              <a:ea typeface="HGPｺﾞｼｯｸM" panose="020B0600000000000000" pitchFamily="50" charset="-128"/>
            </a:rPr>
            <a:t>　　　　→所要時間２時間程度。地図を見ながら、敷地内の</a:t>
          </a:r>
          <a:endParaRPr lang="en-US" altLang="ja-JP" sz="1200" b="0">
            <a:effectLst/>
            <a:latin typeface="HGPｺﾞｼｯｸM" panose="020B0600000000000000" pitchFamily="50" charset="-128"/>
            <a:ea typeface="HGPｺﾞｼｯｸM" panose="020B0600000000000000" pitchFamily="50" charset="-128"/>
          </a:endParaRPr>
        </a:p>
        <a:p>
          <a:r>
            <a:rPr lang="ja-JP" altLang="en-US" sz="1200" b="0">
              <a:effectLst/>
              <a:latin typeface="HGPｺﾞｼｯｸM" panose="020B0600000000000000" pitchFamily="50" charset="-128"/>
              <a:ea typeface="HGPｺﾞｼｯｸM" panose="020B0600000000000000" pitchFamily="50" charset="-128"/>
            </a:rPr>
            <a:t>　　　　　　ポイントを見つけていきます。</a:t>
          </a:r>
          <a:endParaRPr lang="ja-JP" altLang="ja-JP" sz="1200" b="0">
            <a:effectLst/>
            <a:latin typeface="HGPｺﾞｼｯｸM" panose="020B0600000000000000" pitchFamily="50" charset="-128"/>
            <a:ea typeface="HGPｺﾞｼｯｸM" panose="020B0600000000000000" pitchFamily="50" charset="-128"/>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荒天時も</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活動</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可能なもの</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a:t>
          </a:r>
          <a:endParaRPr lang="ja-JP" altLang="ja-JP" sz="1200" b="0">
            <a:effectLst/>
            <a:latin typeface="HGPｺﾞｼｯｸM" panose="020B0600000000000000" pitchFamily="50" charset="-128"/>
            <a:ea typeface="HGPｺﾞｼｯｸM" panose="020B0600000000000000" pitchFamily="50" charset="-128"/>
          </a:endParaRPr>
        </a:p>
        <a:p>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卓球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シェルペイント</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★海の展示館　　★海の図書館</a:t>
          </a:r>
          <a:endParaRPr lang="ja-JP" altLang="ja-JP" sz="1200" b="0">
            <a:effectLst/>
            <a:latin typeface="HGPｺﾞｼｯｸM" panose="020B0600000000000000" pitchFamily="50" charset="-128"/>
            <a:ea typeface="HGPｺﾞｼｯｸM" panose="020B0600000000000000" pitchFamily="50" charset="-128"/>
          </a:endParaRPr>
        </a:p>
        <a:p>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ポセイドン</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からのメッセージ</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最終受付１４：３０まで）</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effectLst/>
              <a:latin typeface="HGPｺﾞｼｯｸM" panose="020B0600000000000000" pitchFamily="50" charset="-128"/>
              <a:ea typeface="HGPｺﾞｼｯｸM" panose="020B0600000000000000" pitchFamily="50" charset="-128"/>
            </a:rPr>
            <a:t>　　</a:t>
          </a:r>
          <a:r>
            <a:rPr lang="ja-JP" altLang="en-US" sz="1200" b="0" baseline="0">
              <a:effectLst/>
              <a:latin typeface="HGPｺﾞｼｯｸM" panose="020B0600000000000000" pitchFamily="50" charset="-128"/>
              <a:ea typeface="HGPｺﾞｼｯｸM" panose="020B0600000000000000" pitchFamily="50" charset="-128"/>
            </a:rPr>
            <a:t> </a:t>
          </a:r>
          <a:r>
            <a:rPr lang="ja-JP" altLang="en-US" sz="1200" b="0">
              <a:effectLst/>
              <a:latin typeface="HGPｺﾞｼｯｸM" panose="020B0600000000000000" pitchFamily="50" charset="-128"/>
              <a:ea typeface="HGPｺﾞｼｯｸM" panose="020B0600000000000000" pitchFamily="50" charset="-128"/>
            </a:rPr>
            <a:t>　→ 所要時間</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２時間程度</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館内を散策しながら、皆様</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で</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協力し</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て</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隠された暗号を</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探し</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、メッセージを解読</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す</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るオリエンテーリング</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b="0">
              <a:effectLst/>
              <a:latin typeface="HGPｺﾞｼｯｸM" panose="020B0600000000000000" pitchFamily="50" charset="-128"/>
              <a:ea typeface="HGPｺﾞｼｯｸM" panose="020B0600000000000000" pitchFamily="50" charset="-128"/>
            </a:rPr>
            <a:t>　　</a:t>
          </a:r>
          <a:r>
            <a:rPr lang="en-US" altLang="ja-JP" sz="16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en-US" sz="1600" b="0">
              <a:solidFill>
                <a:schemeClr val="dk1"/>
              </a:solidFill>
              <a:effectLst/>
              <a:latin typeface="HGPｺﾞｼｯｸM" panose="020B0600000000000000" pitchFamily="50" charset="-128"/>
              <a:ea typeface="HGPｺﾞｼｯｸM" panose="020B0600000000000000" pitchFamily="50" charset="-128"/>
              <a:cs typeface="+mn-cs"/>
            </a:rPr>
            <a:t>スタッフ室で貸し出し</a:t>
          </a:r>
          <a:r>
            <a:rPr lang="ja-JP" altLang="ja-JP" sz="1600" b="0">
              <a:solidFill>
                <a:schemeClr val="dk1"/>
              </a:solidFill>
              <a:effectLst/>
              <a:latin typeface="HGPｺﾞｼｯｸM" panose="020B0600000000000000" pitchFamily="50" charset="-128"/>
              <a:ea typeface="HGPｺﾞｼｯｸM" panose="020B0600000000000000" pitchFamily="50" charset="-128"/>
              <a:cs typeface="+mn-cs"/>
            </a:rPr>
            <a:t>可能なもの</a:t>
          </a:r>
          <a:r>
            <a:rPr lang="en-US" altLang="ja-JP" sz="1600" b="0">
              <a:solidFill>
                <a:schemeClr val="dk1"/>
              </a:solidFill>
              <a:effectLst/>
              <a:latin typeface="HGPｺﾞｼｯｸM" panose="020B0600000000000000" pitchFamily="50" charset="-128"/>
              <a:ea typeface="HGPｺﾞｼｯｸM" panose="020B0600000000000000" pitchFamily="50" charset="-128"/>
              <a:cs typeface="+mn-cs"/>
            </a:rPr>
            <a:t>】</a:t>
          </a:r>
        </a:p>
        <a:p>
          <a:pPr marL="0" marR="0" indent="0" defTabSz="914400" eaLnBrk="1" fontAlgn="auto" latinLnBrk="0" hangingPunct="1">
            <a:lnSpc>
              <a:spcPct val="100000"/>
            </a:lnSpc>
            <a:spcBef>
              <a:spcPts val="0"/>
            </a:spcBef>
            <a:spcAft>
              <a:spcPts val="0"/>
            </a:spcAft>
            <a:buClrTx/>
            <a:buSzTx/>
            <a:buFontTx/>
            <a:buNone/>
            <a:tabLst/>
            <a:defRPr/>
          </a:pPr>
          <a:r>
            <a:rPr lang="ja-JP" altLang="en-US" sz="1200">
              <a:effectLst/>
              <a:latin typeface="HGPｺﾞｼｯｸM" panose="020B0600000000000000" pitchFamily="50" charset="-128"/>
              <a:ea typeface="HGPｺﾞｼｯｸM" panose="020B0600000000000000" pitchFamily="50" charset="-128"/>
            </a:rPr>
            <a:t>　　　・ＵＮＯ　　・トランプ　　・かるた</a:t>
          </a:r>
          <a:endParaRPr lang="ja-JP" altLang="ja-JP" sz="1200">
            <a:effectLst/>
            <a:latin typeface="HGPｺﾞｼｯｸM" panose="020B0600000000000000" pitchFamily="50" charset="-128"/>
            <a:ea typeface="HGPｺﾞｼｯｸM" panose="020B0600000000000000" pitchFamily="50" charset="-128"/>
          </a:endParaRPr>
        </a:p>
        <a:p>
          <a:endParaRPr lang="ja-JP" altLang="ja-JP" sz="1200" b="0">
            <a:effectLst/>
            <a:latin typeface="HGPｺﾞｼｯｸM" panose="020B0600000000000000" pitchFamily="50" charset="-128"/>
            <a:ea typeface="HGPｺﾞｼｯｸM" panose="020B0600000000000000" pitchFamily="50" charset="-128"/>
          </a:endParaRPr>
        </a:p>
      </xdr:txBody>
    </xdr:sp>
    <xdr:clientData/>
  </xdr:twoCellAnchor>
  <xdr:twoCellAnchor>
    <xdr:from>
      <xdr:col>34</xdr:col>
      <xdr:colOff>15875</xdr:colOff>
      <xdr:row>14</xdr:row>
      <xdr:rowOff>17318</xdr:rowOff>
    </xdr:from>
    <xdr:to>
      <xdr:col>34</xdr:col>
      <xdr:colOff>15875</xdr:colOff>
      <xdr:row>15</xdr:row>
      <xdr:rowOff>24245</xdr:rowOff>
    </xdr:to>
    <xdr:cxnSp macro="">
      <xdr:nvCxnSpPr>
        <xdr:cNvPr id="7" name="直線矢印コネクタ 6">
          <a:extLst>
            <a:ext uri="{FF2B5EF4-FFF2-40B4-BE49-F238E27FC236}">
              <a16:creationId xmlns:a16="http://schemas.microsoft.com/office/drawing/2014/main" id="{31D6BCE7-CD3C-41A0-A5D8-3D8EABDB939E}"/>
            </a:ext>
          </a:extLst>
        </xdr:cNvPr>
        <xdr:cNvCxnSpPr/>
      </xdr:nvCxnSpPr>
      <xdr:spPr>
        <a:xfrm>
          <a:off x="16312284" y="4329545"/>
          <a:ext cx="0" cy="2667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346363</xdr:colOff>
      <xdr:row>27</xdr:row>
      <xdr:rowOff>51954</xdr:rowOff>
    </xdr:from>
    <xdr:to>
      <xdr:col>10</xdr:col>
      <xdr:colOff>245672</xdr:colOff>
      <xdr:row>28</xdr:row>
      <xdr:rowOff>152892</xdr:rowOff>
    </xdr:to>
    <xdr:sp macro="" textlink="">
      <xdr:nvSpPr>
        <xdr:cNvPr id="6" name="テキスト ボックス 5">
          <a:extLst>
            <a:ext uri="{FF2B5EF4-FFF2-40B4-BE49-F238E27FC236}">
              <a16:creationId xmlns:a16="http://schemas.microsoft.com/office/drawing/2014/main" id="{ECA84E17-F4B5-4ED5-BF74-6D78DC5F987A}"/>
            </a:ext>
          </a:extLst>
        </xdr:cNvPr>
        <xdr:cNvSpPr txBox="1"/>
      </xdr:nvSpPr>
      <xdr:spPr>
        <a:xfrm>
          <a:off x="4087090" y="7637318"/>
          <a:ext cx="401537" cy="360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PｺﾞｼｯｸM" panose="020B0600000000000000" pitchFamily="50" charset="-128"/>
              <a:ea typeface="HGPｺﾞｼｯｸM" panose="020B0600000000000000" pitchFamily="50" charset="-128"/>
            </a:rPr>
            <a:t>35</a:t>
          </a:r>
          <a:endParaRPr kumimoji="1" lang="ja-JP" altLang="en-US" sz="1100">
            <a:latin typeface="HGPｺﾞｼｯｸM" panose="020B0600000000000000" pitchFamily="50" charset="-128"/>
            <a:ea typeface="HGPｺﾞｼｯｸM" panose="020B0600000000000000" pitchFamily="50" charset="-128"/>
          </a:endParaRPr>
        </a:p>
      </xdr:txBody>
    </xdr:sp>
    <xdr:clientData/>
  </xdr:twoCellAnchor>
  <xdr:twoCellAnchor>
    <xdr:from>
      <xdr:col>9</xdr:col>
      <xdr:colOff>342899</xdr:colOff>
      <xdr:row>39</xdr:row>
      <xdr:rowOff>48492</xdr:rowOff>
    </xdr:from>
    <xdr:to>
      <xdr:col>10</xdr:col>
      <xdr:colOff>242208</xdr:colOff>
      <xdr:row>40</xdr:row>
      <xdr:rowOff>149429</xdr:rowOff>
    </xdr:to>
    <xdr:sp macro="" textlink="">
      <xdr:nvSpPr>
        <xdr:cNvPr id="8" name="テキスト ボックス 7">
          <a:extLst>
            <a:ext uri="{FF2B5EF4-FFF2-40B4-BE49-F238E27FC236}">
              <a16:creationId xmlns:a16="http://schemas.microsoft.com/office/drawing/2014/main" id="{DFFB1835-441A-4975-B53A-BB338D2692F1}"/>
            </a:ext>
          </a:extLst>
        </xdr:cNvPr>
        <xdr:cNvSpPr txBox="1"/>
      </xdr:nvSpPr>
      <xdr:spPr>
        <a:xfrm>
          <a:off x="4083626" y="10647219"/>
          <a:ext cx="401537" cy="360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PｺﾞｼｯｸM" panose="020B0600000000000000" pitchFamily="50" charset="-128"/>
              <a:ea typeface="HGPｺﾞｼｯｸM" panose="020B0600000000000000" pitchFamily="50" charset="-128"/>
            </a:rPr>
            <a:t>35</a:t>
          </a:r>
          <a:endParaRPr kumimoji="1" lang="ja-JP" altLang="en-US" sz="1100">
            <a:latin typeface="HGPｺﾞｼｯｸM" panose="020B0600000000000000" pitchFamily="50" charset="-128"/>
            <a:ea typeface="HGPｺﾞｼｯｸM" panose="020B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15875</xdr:colOff>
      <xdr:row>14</xdr:row>
      <xdr:rowOff>0</xdr:rowOff>
    </xdr:from>
    <xdr:to>
      <xdr:col>34</xdr:col>
      <xdr:colOff>15875</xdr:colOff>
      <xdr:row>15</xdr:row>
      <xdr:rowOff>6928</xdr:rowOff>
    </xdr:to>
    <xdr:cxnSp macro="">
      <xdr:nvCxnSpPr>
        <xdr:cNvPr id="2" name="直線矢印コネクタ 1">
          <a:extLst>
            <a:ext uri="{FF2B5EF4-FFF2-40B4-BE49-F238E27FC236}">
              <a16:creationId xmlns:a16="http://schemas.microsoft.com/office/drawing/2014/main" id="{00000000-0008-0000-0700-000002000000}"/>
            </a:ext>
          </a:extLst>
        </xdr:cNvPr>
        <xdr:cNvCxnSpPr/>
      </xdr:nvCxnSpPr>
      <xdr:spPr>
        <a:xfrm>
          <a:off x="16312284" y="4052455"/>
          <a:ext cx="0" cy="2667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51956</xdr:colOff>
      <xdr:row>39</xdr:row>
      <xdr:rowOff>149675</xdr:rowOff>
    </xdr:from>
    <xdr:to>
      <xdr:col>36</xdr:col>
      <xdr:colOff>467592</xdr:colOff>
      <xdr:row>51</xdr:row>
      <xdr:rowOff>17317</xdr:rowOff>
    </xdr:to>
    <xdr:sp macro="" textlink="">
      <xdr:nvSpPr>
        <xdr:cNvPr id="7" name="テキスト ボックス 6">
          <a:extLst>
            <a:ext uri="{FF2B5EF4-FFF2-40B4-BE49-F238E27FC236}">
              <a16:creationId xmlns:a16="http://schemas.microsoft.com/office/drawing/2014/main" id="{2E122E80-D443-486B-8A95-4CFAA0B0E3AB}"/>
            </a:ext>
          </a:extLst>
        </xdr:cNvPr>
        <xdr:cNvSpPr txBox="1"/>
      </xdr:nvSpPr>
      <xdr:spPr>
        <a:xfrm>
          <a:off x="13335001" y="10592539"/>
          <a:ext cx="4416136" cy="2881005"/>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spcCol="36000" rtlCol="0" anchor="t"/>
        <a:lstStyle/>
        <a:p>
          <a:r>
            <a:rPr kumimoji="1" lang="ja-JP" altLang="ja-JP" sz="1200" b="1">
              <a:solidFill>
                <a:schemeClr val="dk1"/>
              </a:solidFill>
              <a:effectLst/>
              <a:latin typeface="HGPｺﾞｼｯｸM" panose="020B0600000000000000" pitchFamily="50" charset="-128"/>
              <a:ea typeface="HGPｺﾞｼｯｸM" panose="020B0600000000000000" pitchFamily="50" charset="-128"/>
              <a:cs typeface="+mn-cs"/>
            </a:rPr>
            <a:t>◎ ＦＴは次の活動から選択</a:t>
          </a:r>
          <a:r>
            <a:rPr kumimoji="1" lang="ja-JP" altLang="en-US" sz="1200" b="1">
              <a:solidFill>
                <a:schemeClr val="dk1"/>
              </a:solidFill>
              <a:effectLst/>
              <a:latin typeface="HGPｺﾞｼｯｸM" panose="020B0600000000000000" pitchFamily="50" charset="-128"/>
              <a:ea typeface="HGPｺﾞｼｯｸM" panose="020B0600000000000000" pitchFamily="50" charset="-128"/>
              <a:cs typeface="+mn-cs"/>
            </a:rPr>
            <a:t>して</a:t>
          </a:r>
          <a:r>
            <a:rPr kumimoji="1" lang="ja-JP" altLang="ja-JP" sz="1200" b="1">
              <a:solidFill>
                <a:schemeClr val="dk1"/>
              </a:solidFill>
              <a:effectLst/>
              <a:latin typeface="HGPｺﾞｼｯｸM" panose="020B0600000000000000" pitchFamily="50" charset="-128"/>
              <a:ea typeface="HGPｺﾞｼｯｸM" panose="020B0600000000000000" pitchFamily="50" charset="-128"/>
              <a:cs typeface="+mn-cs"/>
            </a:rPr>
            <a:t>ご記入ください。</a:t>
          </a:r>
          <a:endParaRPr lang="ja-JP" altLang="ja-JP" sz="1200" b="1">
            <a:effectLst/>
            <a:latin typeface="HGPｺﾞｼｯｸM" panose="020B0600000000000000" pitchFamily="50" charset="-128"/>
            <a:ea typeface="HGPｺﾞｼｯｸM" panose="020B0600000000000000" pitchFamily="50" charset="-128"/>
          </a:endParaRPr>
        </a:p>
        <a:p>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　　当日でも対応可能な</a:t>
          </a:r>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場合</a:t>
          </a:r>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があるので、活動</a:t>
          </a:r>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ご</a:t>
          </a:r>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希望</a:t>
          </a:r>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の際は</a:t>
          </a:r>
          <a:endParaRPr kumimoji="1"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スタッフ室へご相談ください</a:t>
          </a:r>
          <a:r>
            <a:rPr kumimoji="1" lang="ja-JP" altLang="ja-JP" sz="1400" b="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14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1">
              <a:solidFill>
                <a:schemeClr val="dk1"/>
              </a:solidFill>
              <a:effectLst/>
              <a:latin typeface="HGPｺﾞｼｯｸM" panose="020B0600000000000000" pitchFamily="50" charset="-128"/>
              <a:ea typeface="HGPｺﾞｼｯｸM" panose="020B0600000000000000" pitchFamily="50" charset="-128"/>
              <a:cs typeface="+mn-cs"/>
            </a:rPr>
            <a:t>＊団体利用時は利用不可</a:t>
          </a:r>
          <a:endParaRPr kumimoji="1" lang="en-US" altLang="ja-JP" sz="1200" b="1">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海岸散歩</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テニス</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海浜丸（アスレチック）</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effectLst/>
              <a:latin typeface="HGPｺﾞｼｯｸM" panose="020B0600000000000000" pitchFamily="50" charset="-128"/>
              <a:ea typeface="HGPｺﾞｼｯｸM" panose="020B0600000000000000" pitchFamily="50" charset="-128"/>
            </a:rPr>
            <a:t>　</a:t>
          </a:r>
          <a:r>
            <a:rPr lang="ja-JP" altLang="en-US" sz="1200" b="0" baseline="0">
              <a:effectLst/>
              <a:latin typeface="HGPｺﾞｼｯｸM" panose="020B0600000000000000" pitchFamily="50" charset="-128"/>
              <a:ea typeface="HGPｺﾞｼｯｸM" panose="020B0600000000000000" pitchFamily="50" charset="-128"/>
            </a:rPr>
            <a:t> </a:t>
          </a:r>
          <a:r>
            <a:rPr lang="ja-JP" altLang="en-US" sz="1200" b="0">
              <a:effectLst/>
              <a:latin typeface="HGPｺﾞｼｯｸM" panose="020B0600000000000000" pitchFamily="50" charset="-128"/>
              <a:ea typeface="HGPｺﾞｼｯｸM" panose="020B0600000000000000" pitchFamily="50" charset="-128"/>
            </a:rPr>
            <a:t>　●ライン型アスレチック　</a:t>
          </a:r>
          <a:endParaRPr lang="en-US" altLang="ja-JP" sz="1200" b="0">
            <a:effectLst/>
            <a:latin typeface="HGPｺﾞｼｯｸM" panose="020B0600000000000000" pitchFamily="50" charset="-128"/>
            <a:ea typeface="HGPｺﾞｼｯｸM" panose="020B0600000000000000" pitchFamily="50" charset="-128"/>
          </a:endParaRPr>
        </a:p>
        <a:p>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0" baseline="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●家族用オリエンテーリング（最終受付１４：３０）</a:t>
          </a:r>
          <a:endParaRPr lang="ja-JP" altLang="ja-JP" sz="1200">
            <a:effectLst/>
            <a:latin typeface="HGPｺﾞｼｯｸM" panose="020B0600000000000000" pitchFamily="50" charset="-128"/>
            <a:ea typeface="HGPｺﾞｼｯｸM" panose="020B0600000000000000" pitchFamily="50" charset="-128"/>
          </a:endParaRPr>
        </a:p>
        <a:p>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　　　　→所要時間２時間程度。地図を見ながら、敷地内の</a:t>
          </a:r>
          <a:endParaRPr lang="ja-JP" altLang="ja-JP" sz="1200">
            <a:effectLst/>
            <a:latin typeface="HGPｺﾞｼｯｸM" panose="020B0600000000000000" pitchFamily="50" charset="-128"/>
            <a:ea typeface="HGPｺﾞｼｯｸM" panose="020B0600000000000000" pitchFamily="50" charset="-128"/>
          </a:endParaRPr>
        </a:p>
        <a:p>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　　　　　　ポイントを見つけていきます。</a:t>
          </a:r>
          <a:endParaRPr lang="ja-JP" altLang="ja-JP" sz="1200">
            <a:effectLst/>
            <a:latin typeface="HGPｺﾞｼｯｸM" panose="020B0600000000000000" pitchFamily="50" charset="-128"/>
            <a:ea typeface="HGPｺﾞｼｯｸM" panose="020B0600000000000000" pitchFamily="50" charset="-128"/>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荒天時も</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活動</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可能なもの</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a:t>
          </a:r>
          <a:endParaRPr lang="ja-JP" altLang="ja-JP" sz="1200" b="0">
            <a:effectLst/>
            <a:latin typeface="HGPｺﾞｼｯｸM" panose="020B0600000000000000" pitchFamily="50" charset="-128"/>
            <a:ea typeface="HGPｺﾞｼｯｸM" panose="020B0600000000000000" pitchFamily="50" charset="-128"/>
          </a:endParaRPr>
        </a:p>
        <a:p>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卓球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シェルペイント</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★海の展示館　　★海の図書館</a:t>
          </a:r>
          <a:endParaRPr lang="ja-JP" altLang="ja-JP" sz="1200" b="0">
            <a:effectLst/>
            <a:latin typeface="HGPｺﾞｼｯｸM" panose="020B0600000000000000" pitchFamily="50" charset="-128"/>
            <a:ea typeface="HGPｺﾞｼｯｸM" panose="020B0600000000000000" pitchFamily="50" charset="-128"/>
          </a:endParaRPr>
        </a:p>
        <a:p>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ポセイドン</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からのメッセージ</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最終受付１４：３０まで）</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effectLst/>
              <a:latin typeface="HGPｺﾞｼｯｸM" panose="020B0600000000000000" pitchFamily="50" charset="-128"/>
              <a:ea typeface="HGPｺﾞｼｯｸM" panose="020B0600000000000000" pitchFamily="50" charset="-128"/>
            </a:rPr>
            <a:t>　　</a:t>
          </a:r>
          <a:r>
            <a:rPr lang="ja-JP" altLang="en-US" sz="1200" b="0" baseline="0">
              <a:effectLst/>
              <a:latin typeface="HGPｺﾞｼｯｸM" panose="020B0600000000000000" pitchFamily="50" charset="-128"/>
              <a:ea typeface="HGPｺﾞｼｯｸM" panose="020B0600000000000000" pitchFamily="50" charset="-128"/>
            </a:rPr>
            <a:t> </a:t>
          </a:r>
          <a:r>
            <a:rPr lang="ja-JP" altLang="en-US" sz="1200" b="0">
              <a:effectLst/>
              <a:latin typeface="HGPｺﾞｼｯｸM" panose="020B0600000000000000" pitchFamily="50" charset="-128"/>
              <a:ea typeface="HGPｺﾞｼｯｸM" panose="020B0600000000000000" pitchFamily="50" charset="-128"/>
            </a:rPr>
            <a:t>　→ 所要時間</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２時間程度</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館内を散策しながら、皆様</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で</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協力し</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て</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隠された暗号を</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探し</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、メッセージを解読</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す</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るオリエンテーリング</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b="0">
              <a:effectLst/>
              <a:latin typeface="HGPｺﾞｼｯｸM" panose="020B0600000000000000" pitchFamily="50" charset="-128"/>
              <a:ea typeface="HGPｺﾞｼｯｸM" panose="020B0600000000000000" pitchFamily="50" charset="-128"/>
            </a:rPr>
            <a:t>　　</a:t>
          </a:r>
          <a:r>
            <a:rPr lang="en-US" altLang="ja-JP" sz="16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en-US" sz="1600" b="0">
              <a:solidFill>
                <a:schemeClr val="dk1"/>
              </a:solidFill>
              <a:effectLst/>
              <a:latin typeface="HGPｺﾞｼｯｸM" panose="020B0600000000000000" pitchFamily="50" charset="-128"/>
              <a:ea typeface="HGPｺﾞｼｯｸM" panose="020B0600000000000000" pitchFamily="50" charset="-128"/>
              <a:cs typeface="+mn-cs"/>
            </a:rPr>
            <a:t>スタッフ室で貸し出し</a:t>
          </a:r>
          <a:r>
            <a:rPr lang="ja-JP" altLang="ja-JP" sz="1600" b="0">
              <a:solidFill>
                <a:schemeClr val="dk1"/>
              </a:solidFill>
              <a:effectLst/>
              <a:latin typeface="HGPｺﾞｼｯｸM" panose="020B0600000000000000" pitchFamily="50" charset="-128"/>
              <a:ea typeface="HGPｺﾞｼｯｸM" panose="020B0600000000000000" pitchFamily="50" charset="-128"/>
              <a:cs typeface="+mn-cs"/>
            </a:rPr>
            <a:t>可能なもの</a:t>
          </a:r>
          <a:r>
            <a:rPr lang="en-US" altLang="ja-JP" sz="1600" b="0">
              <a:solidFill>
                <a:schemeClr val="dk1"/>
              </a:solidFill>
              <a:effectLst/>
              <a:latin typeface="HGPｺﾞｼｯｸM" panose="020B0600000000000000" pitchFamily="50" charset="-128"/>
              <a:ea typeface="HGPｺﾞｼｯｸM" panose="020B0600000000000000" pitchFamily="50" charset="-128"/>
              <a:cs typeface="+mn-cs"/>
            </a:rPr>
            <a:t>】</a:t>
          </a:r>
        </a:p>
        <a:p>
          <a:pPr marL="0" marR="0" indent="0" defTabSz="914400" eaLnBrk="1" fontAlgn="auto" latinLnBrk="0" hangingPunct="1">
            <a:lnSpc>
              <a:spcPct val="100000"/>
            </a:lnSpc>
            <a:spcBef>
              <a:spcPts val="0"/>
            </a:spcBef>
            <a:spcAft>
              <a:spcPts val="0"/>
            </a:spcAft>
            <a:buClrTx/>
            <a:buSzTx/>
            <a:buFontTx/>
            <a:buNone/>
            <a:tabLst/>
            <a:defRPr/>
          </a:pPr>
          <a:r>
            <a:rPr lang="ja-JP" altLang="en-US" sz="1200">
              <a:effectLst/>
              <a:latin typeface="HGPｺﾞｼｯｸM" panose="020B0600000000000000" pitchFamily="50" charset="-128"/>
              <a:ea typeface="HGPｺﾞｼｯｸM" panose="020B0600000000000000" pitchFamily="50" charset="-128"/>
            </a:rPr>
            <a:t>　　　・ＵＮＯ　　・トランプ　　・かるた</a:t>
          </a:r>
          <a:endParaRPr lang="ja-JP" altLang="ja-JP" sz="1200">
            <a:effectLst/>
            <a:latin typeface="HGPｺﾞｼｯｸM" panose="020B0600000000000000" pitchFamily="50" charset="-128"/>
            <a:ea typeface="HGPｺﾞｼｯｸM" panose="020B0600000000000000" pitchFamily="50" charset="-128"/>
          </a:endParaRPr>
        </a:p>
        <a:p>
          <a:endParaRPr lang="ja-JP" altLang="ja-JP" sz="1200" b="0">
            <a:effectLst/>
            <a:latin typeface="HGPｺﾞｼｯｸM" panose="020B0600000000000000" pitchFamily="50" charset="-128"/>
            <a:ea typeface="HGPｺﾞｼｯｸM" panose="020B0600000000000000" pitchFamily="50" charset="-128"/>
          </a:endParaRPr>
        </a:p>
      </xdr:txBody>
    </xdr:sp>
    <xdr:clientData/>
  </xdr:twoCellAnchor>
  <xdr:twoCellAnchor>
    <xdr:from>
      <xdr:col>9</xdr:col>
      <xdr:colOff>349830</xdr:colOff>
      <xdr:row>27</xdr:row>
      <xdr:rowOff>51954</xdr:rowOff>
    </xdr:from>
    <xdr:to>
      <xdr:col>10</xdr:col>
      <xdr:colOff>249139</xdr:colOff>
      <xdr:row>28</xdr:row>
      <xdr:rowOff>152891</xdr:rowOff>
    </xdr:to>
    <xdr:sp macro="" textlink="">
      <xdr:nvSpPr>
        <xdr:cNvPr id="4" name="テキスト ボックス 3">
          <a:extLst>
            <a:ext uri="{FF2B5EF4-FFF2-40B4-BE49-F238E27FC236}">
              <a16:creationId xmlns:a16="http://schemas.microsoft.com/office/drawing/2014/main" id="{4882CF62-F99C-4896-8D54-0CC7769C327E}"/>
            </a:ext>
          </a:extLst>
        </xdr:cNvPr>
        <xdr:cNvSpPr txBox="1"/>
      </xdr:nvSpPr>
      <xdr:spPr>
        <a:xfrm>
          <a:off x="4090557" y="7377545"/>
          <a:ext cx="401537" cy="360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PｺﾞｼｯｸM" panose="020B0600000000000000" pitchFamily="50" charset="-128"/>
              <a:ea typeface="HGPｺﾞｼｯｸM" panose="020B0600000000000000" pitchFamily="50" charset="-128"/>
            </a:rPr>
            <a:t>35</a:t>
          </a:r>
          <a:endParaRPr kumimoji="1" lang="ja-JP" altLang="en-US" sz="1100">
            <a:latin typeface="HGPｺﾞｼｯｸM" panose="020B0600000000000000" pitchFamily="50" charset="-128"/>
            <a:ea typeface="HGPｺﾞｼｯｸM" panose="020B0600000000000000" pitchFamily="50" charset="-128"/>
          </a:endParaRPr>
        </a:p>
      </xdr:txBody>
    </xdr:sp>
    <xdr:clientData/>
  </xdr:twoCellAnchor>
  <xdr:twoCellAnchor>
    <xdr:from>
      <xdr:col>9</xdr:col>
      <xdr:colOff>346366</xdr:colOff>
      <xdr:row>39</xdr:row>
      <xdr:rowOff>65808</xdr:rowOff>
    </xdr:from>
    <xdr:to>
      <xdr:col>10</xdr:col>
      <xdr:colOff>245675</xdr:colOff>
      <xdr:row>41</xdr:row>
      <xdr:rowOff>10882</xdr:rowOff>
    </xdr:to>
    <xdr:sp macro="" textlink="">
      <xdr:nvSpPr>
        <xdr:cNvPr id="5" name="テキスト ボックス 4">
          <a:extLst>
            <a:ext uri="{FF2B5EF4-FFF2-40B4-BE49-F238E27FC236}">
              <a16:creationId xmlns:a16="http://schemas.microsoft.com/office/drawing/2014/main" id="{E81F2CED-1A48-42C9-A812-7C780D64EB21}"/>
            </a:ext>
          </a:extLst>
        </xdr:cNvPr>
        <xdr:cNvSpPr txBox="1"/>
      </xdr:nvSpPr>
      <xdr:spPr>
        <a:xfrm>
          <a:off x="4087093" y="10508672"/>
          <a:ext cx="401537" cy="360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PｺﾞｼｯｸM" panose="020B0600000000000000" pitchFamily="50" charset="-128"/>
              <a:ea typeface="HGPｺﾞｼｯｸM" panose="020B0600000000000000" pitchFamily="50" charset="-128"/>
            </a:rPr>
            <a:t>35</a:t>
          </a:r>
          <a:endParaRPr kumimoji="1" lang="ja-JP" altLang="en-US" sz="1100">
            <a:latin typeface="HGPｺﾞｼｯｸM" panose="020B0600000000000000" pitchFamily="50" charset="-128"/>
            <a:ea typeface="HGPｺﾞｼｯｸM" panose="020B06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314325</xdr:colOff>
      <xdr:row>27</xdr:row>
      <xdr:rowOff>476250</xdr:rowOff>
    </xdr:from>
    <xdr:to>
      <xdr:col>3</xdr:col>
      <xdr:colOff>152400</xdr:colOff>
      <xdr:row>28</xdr:row>
      <xdr:rowOff>9525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685925" y="5267325"/>
          <a:ext cx="1209675" cy="9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323850</xdr:colOff>
      <xdr:row>29</xdr:row>
      <xdr:rowOff>504825</xdr:rowOff>
    </xdr:from>
    <xdr:to>
      <xdr:col>3</xdr:col>
      <xdr:colOff>161925</xdr:colOff>
      <xdr:row>30</xdr:row>
      <xdr:rowOff>47625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695450" y="5629275"/>
          <a:ext cx="1209675" cy="47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333375</xdr:colOff>
      <xdr:row>31</xdr:row>
      <xdr:rowOff>485775</xdr:rowOff>
    </xdr:from>
    <xdr:to>
      <xdr:col>3</xdr:col>
      <xdr:colOff>171450</xdr:colOff>
      <xdr:row>32</xdr:row>
      <xdr:rowOff>66675</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1704975" y="5991225"/>
          <a:ext cx="1209675" cy="6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11</xdr:col>
      <xdr:colOff>72290</xdr:colOff>
      <xdr:row>0</xdr:row>
      <xdr:rowOff>125017</xdr:rowOff>
    </xdr:from>
    <xdr:to>
      <xdr:col>24</xdr:col>
      <xdr:colOff>13607</xdr:colOff>
      <xdr:row>0</xdr:row>
      <xdr:rowOff>571501</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5120540" y="125017"/>
          <a:ext cx="5356960" cy="446484"/>
        </a:xfrm>
        <a:prstGeom prst="rect">
          <a:avLst/>
        </a:prstGeom>
        <a:solidFill>
          <a:schemeClr val="lt1"/>
        </a:solidFill>
        <a:ln w="38100" cmpd="sng">
          <a:solidFill>
            <a:srgbClr val="FF66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ＤＦ特太ゴシック体" panose="020B0509000000000000" pitchFamily="49" charset="-128"/>
              <a:ea typeface="ＤＦ特太ゴシック体" panose="020B0509000000000000" pitchFamily="49" charset="-128"/>
            </a:rPr>
            <a:t>　　　 は施設入力欄です。</a:t>
          </a:r>
          <a:r>
            <a:rPr kumimoji="1" lang="ja-JP" altLang="en-US" sz="1600">
              <a:solidFill>
                <a:srgbClr val="FF0000"/>
              </a:solidFill>
              <a:latin typeface="ＤＦ特太ゴシック体" panose="020B0509000000000000" pitchFamily="49" charset="-128"/>
              <a:ea typeface="ＤＦ特太ゴシック体" panose="020B0509000000000000" pitchFamily="49" charset="-128"/>
            </a:rPr>
            <a:t>入力しない</a:t>
          </a:r>
          <a:r>
            <a:rPr kumimoji="1" lang="ja-JP" altLang="en-US" sz="1600">
              <a:latin typeface="ＤＦ特太ゴシック体" panose="020B0509000000000000" pitchFamily="49" charset="-128"/>
              <a:ea typeface="ＤＦ特太ゴシック体" panose="020B0509000000000000" pitchFamily="49" charset="-128"/>
            </a:rPr>
            <a:t>でください。</a:t>
          </a:r>
        </a:p>
      </xdr:txBody>
    </xdr:sp>
    <xdr:clientData/>
  </xdr:twoCellAnchor>
  <xdr:twoCellAnchor>
    <xdr:from>
      <xdr:col>12</xdr:col>
      <xdr:colOff>122462</xdr:colOff>
      <xdr:row>0</xdr:row>
      <xdr:rowOff>190500</xdr:rowOff>
    </xdr:from>
    <xdr:to>
      <xdr:col>13</xdr:col>
      <xdr:colOff>54427</xdr:colOff>
      <xdr:row>0</xdr:row>
      <xdr:rowOff>489857</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5415641" y="190500"/>
          <a:ext cx="340179" cy="299357"/>
        </a:xfrm>
        <a:prstGeom prst="rect">
          <a:avLst/>
        </a:prstGeom>
        <a:solidFill>
          <a:srgbClr val="FFFF66"/>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161926</xdr:colOff>
      <xdr:row>0</xdr:row>
      <xdr:rowOff>57149</xdr:rowOff>
    </xdr:from>
    <xdr:to>
      <xdr:col>23</xdr:col>
      <xdr:colOff>66826</xdr:colOff>
      <xdr:row>0</xdr:row>
      <xdr:rowOff>371474</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724276" y="57149"/>
          <a:ext cx="3524400" cy="314325"/>
        </a:xfrm>
        <a:prstGeom prst="rect">
          <a:avLst/>
        </a:prstGeom>
        <a:solidFill>
          <a:schemeClr val="lt1"/>
        </a:solidFill>
        <a:ln w="38100" cmpd="sng">
          <a:solidFill>
            <a:srgbClr val="FF66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ＤＦ特太ゴシック体" panose="020B0509000000000000" pitchFamily="49" charset="-128"/>
              <a:ea typeface="ＤＦ特太ゴシック体" panose="020B0509000000000000" pitchFamily="49" charset="-128"/>
            </a:rPr>
            <a:t>　　 </a:t>
          </a:r>
          <a:r>
            <a:rPr kumimoji="1" lang="ja-JP" altLang="en-US" sz="1050">
              <a:latin typeface="ＤＦ特太ゴシック体" panose="020B0509000000000000" pitchFamily="49" charset="-128"/>
              <a:ea typeface="ＤＦ特太ゴシック体" panose="020B0509000000000000" pitchFamily="49" charset="-128"/>
            </a:rPr>
            <a:t>は施設入力欄です。</a:t>
          </a:r>
          <a:r>
            <a:rPr kumimoji="1" lang="ja-JP" altLang="en-US" sz="1050">
              <a:solidFill>
                <a:srgbClr val="FF0000"/>
              </a:solidFill>
              <a:latin typeface="ＤＦ特太ゴシック体" panose="020B0509000000000000" pitchFamily="49" charset="-128"/>
              <a:ea typeface="ＤＦ特太ゴシック体" panose="020B0509000000000000" pitchFamily="49" charset="-128"/>
            </a:rPr>
            <a:t>入力しない</a:t>
          </a:r>
          <a:r>
            <a:rPr kumimoji="1" lang="ja-JP" altLang="en-US" sz="1050">
              <a:latin typeface="ＤＦ特太ゴシック体" panose="020B0509000000000000" pitchFamily="49" charset="-128"/>
              <a:ea typeface="ＤＦ特太ゴシック体" panose="020B0509000000000000" pitchFamily="49" charset="-128"/>
            </a:rPr>
            <a:t>でください。</a:t>
          </a:r>
        </a:p>
      </xdr:txBody>
    </xdr:sp>
    <xdr:clientData/>
  </xdr:twoCellAnchor>
  <xdr:twoCellAnchor>
    <xdr:from>
      <xdr:col>11</xdr:col>
      <xdr:colOff>152401</xdr:colOff>
      <xdr:row>0</xdr:row>
      <xdr:rowOff>95251</xdr:rowOff>
    </xdr:from>
    <xdr:to>
      <xdr:col>12</xdr:col>
      <xdr:colOff>115051</xdr:colOff>
      <xdr:row>0</xdr:row>
      <xdr:rowOff>318451</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3905251" y="95251"/>
          <a:ext cx="248400" cy="223200"/>
        </a:xfrm>
        <a:prstGeom prst="rect">
          <a:avLst/>
        </a:prstGeom>
        <a:solidFill>
          <a:srgbClr val="FFFF66"/>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219075</xdr:colOff>
      <xdr:row>3</xdr:row>
      <xdr:rowOff>247650</xdr:rowOff>
    </xdr:from>
    <xdr:to>
      <xdr:col>2</xdr:col>
      <xdr:colOff>579075</xdr:colOff>
      <xdr:row>4</xdr:row>
      <xdr:rowOff>36150</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695325" y="1247775"/>
          <a:ext cx="360000" cy="36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mj-ea"/>
              <a:ea typeface="+mj-ea"/>
            </a:rPr>
            <a:t>社</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104775</xdr:colOff>
      <xdr:row>0</xdr:row>
      <xdr:rowOff>123825</xdr:rowOff>
    </xdr:from>
    <xdr:to>
      <xdr:col>3</xdr:col>
      <xdr:colOff>274275</xdr:colOff>
      <xdr:row>1</xdr:row>
      <xdr:rowOff>217125</xdr:rowOff>
    </xdr:to>
    <xdr:sp macro="" textlink="">
      <xdr:nvSpPr>
        <xdr:cNvPr id="9" name="楕円 8">
          <a:extLst>
            <a:ext uri="{FF2B5EF4-FFF2-40B4-BE49-F238E27FC236}">
              <a16:creationId xmlns:a16="http://schemas.microsoft.com/office/drawing/2014/main" id="{00000000-0008-0000-0A00-000009000000}"/>
            </a:ext>
          </a:extLst>
        </xdr:cNvPr>
        <xdr:cNvSpPr/>
      </xdr:nvSpPr>
      <xdr:spPr>
        <a:xfrm>
          <a:off x="171450" y="123825"/>
          <a:ext cx="340950" cy="312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mj-ea"/>
              <a:ea typeface="+mj-ea"/>
            </a:rPr>
            <a:t>社</a:t>
          </a:r>
        </a:p>
      </xdr:txBody>
    </xdr:sp>
    <xdr:clientData/>
  </xdr:twoCellAnchor>
  <xdr:twoCellAnchor>
    <xdr:from>
      <xdr:col>4</xdr:col>
      <xdr:colOff>0</xdr:colOff>
      <xdr:row>14</xdr:row>
      <xdr:rowOff>5603</xdr:rowOff>
    </xdr:from>
    <xdr:to>
      <xdr:col>16</xdr:col>
      <xdr:colOff>5603</xdr:colOff>
      <xdr:row>19</xdr:row>
      <xdr:rowOff>0</xdr:rowOff>
    </xdr:to>
    <xdr:cxnSp macro="">
      <xdr:nvCxnSpPr>
        <xdr:cNvPr id="11" name="直線コネクタ 10">
          <a:extLst>
            <a:ext uri="{FF2B5EF4-FFF2-40B4-BE49-F238E27FC236}">
              <a16:creationId xmlns:a16="http://schemas.microsoft.com/office/drawing/2014/main" id="{00000000-0008-0000-0A00-00000B000000}"/>
            </a:ext>
          </a:extLst>
        </xdr:cNvPr>
        <xdr:cNvCxnSpPr/>
      </xdr:nvCxnSpPr>
      <xdr:spPr>
        <a:xfrm flipH="1">
          <a:off x="1030941" y="2997574"/>
          <a:ext cx="2067486" cy="73398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0</xdr:colOff>
      <xdr:row>49</xdr:row>
      <xdr:rowOff>11206</xdr:rowOff>
    </xdr:from>
    <xdr:to>
      <xdr:col>40</xdr:col>
      <xdr:colOff>5603</xdr:colOff>
      <xdr:row>54</xdr:row>
      <xdr:rowOff>0</xdr:rowOff>
    </xdr:to>
    <xdr:cxnSp macro="">
      <xdr:nvCxnSpPr>
        <xdr:cNvPr id="7" name="直線コネクタ 6">
          <a:extLst>
            <a:ext uri="{FF2B5EF4-FFF2-40B4-BE49-F238E27FC236}">
              <a16:creationId xmlns:a16="http://schemas.microsoft.com/office/drawing/2014/main" id="{00000000-0008-0000-0A00-000007000000}"/>
            </a:ext>
          </a:extLst>
        </xdr:cNvPr>
        <xdr:cNvCxnSpPr/>
      </xdr:nvCxnSpPr>
      <xdr:spPr>
        <a:xfrm flipH="1">
          <a:off x="5154706" y="8141074"/>
          <a:ext cx="2067485" cy="728382"/>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152400</xdr:colOff>
      <xdr:row>0</xdr:row>
      <xdr:rowOff>114300</xdr:rowOff>
    </xdr:from>
    <xdr:to>
      <xdr:col>23</xdr:col>
      <xdr:colOff>140925</xdr:colOff>
      <xdr:row>1</xdr:row>
      <xdr:rowOff>207600</xdr:rowOff>
    </xdr:to>
    <xdr:sp macro="" textlink="">
      <xdr:nvSpPr>
        <xdr:cNvPr id="5" name="楕円 4">
          <a:extLst>
            <a:ext uri="{FF2B5EF4-FFF2-40B4-BE49-F238E27FC236}">
              <a16:creationId xmlns:a16="http://schemas.microsoft.com/office/drawing/2014/main" id="{FD7753B0-EE7C-4022-A569-0AE0AB503651}"/>
            </a:ext>
          </a:extLst>
        </xdr:cNvPr>
        <xdr:cNvSpPr/>
      </xdr:nvSpPr>
      <xdr:spPr>
        <a:xfrm>
          <a:off x="4076700" y="114300"/>
          <a:ext cx="340950" cy="312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mj-ea"/>
              <a:ea typeface="+mj-ea"/>
            </a:rPr>
            <a:t>仮</a:t>
          </a:r>
        </a:p>
      </xdr:txBody>
    </xdr:sp>
    <xdr:clientData/>
  </xdr:twoCellAnchor>
  <xdr:twoCellAnchor>
    <xdr:from>
      <xdr:col>19</xdr:col>
      <xdr:colOff>19050</xdr:colOff>
      <xdr:row>0</xdr:row>
      <xdr:rowOff>114300</xdr:rowOff>
    </xdr:from>
    <xdr:to>
      <xdr:col>21</xdr:col>
      <xdr:colOff>7575</xdr:colOff>
      <xdr:row>1</xdr:row>
      <xdr:rowOff>207600</xdr:rowOff>
    </xdr:to>
    <xdr:sp macro="" textlink="">
      <xdr:nvSpPr>
        <xdr:cNvPr id="6" name="楕円 5">
          <a:extLst>
            <a:ext uri="{FF2B5EF4-FFF2-40B4-BE49-F238E27FC236}">
              <a16:creationId xmlns:a16="http://schemas.microsoft.com/office/drawing/2014/main" id="{8481E9A3-6314-42A3-BA4B-A8C053476259}"/>
            </a:ext>
          </a:extLst>
        </xdr:cNvPr>
        <xdr:cNvSpPr/>
      </xdr:nvSpPr>
      <xdr:spPr>
        <a:xfrm>
          <a:off x="3590925" y="114300"/>
          <a:ext cx="340950" cy="312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mj-ea"/>
              <a:ea typeface="+mj-ea"/>
            </a:rPr>
            <a:t>確</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171450</xdr:colOff>
      <xdr:row>1</xdr:row>
      <xdr:rowOff>142875</xdr:rowOff>
    </xdr:from>
    <xdr:to>
      <xdr:col>2</xdr:col>
      <xdr:colOff>247650</xdr:colOff>
      <xdr:row>3</xdr:row>
      <xdr:rowOff>74295</xdr:rowOff>
    </xdr:to>
    <xdr:sp macro="" textlink="">
      <xdr:nvSpPr>
        <xdr:cNvPr id="3" name="Oval 3">
          <a:extLst>
            <a:ext uri="{FF2B5EF4-FFF2-40B4-BE49-F238E27FC236}">
              <a16:creationId xmlns:a16="http://schemas.microsoft.com/office/drawing/2014/main" id="{00000000-0008-0000-0B00-000003000000}"/>
            </a:ext>
          </a:extLst>
        </xdr:cNvPr>
        <xdr:cNvSpPr>
          <a:spLocks noChangeArrowheads="1"/>
        </xdr:cNvSpPr>
      </xdr:nvSpPr>
      <xdr:spPr bwMode="auto">
        <a:xfrm>
          <a:off x="257175" y="571500"/>
          <a:ext cx="457200" cy="445770"/>
        </a:xfrm>
        <a:prstGeom prst="ellipse">
          <a:avLst/>
        </a:prstGeom>
        <a:noFill/>
        <a:ln w="36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lgn="ctr"/>
          <a:r>
            <a:rPr lang="ja-JP" altLang="en-US" sz="2800" b="1">
              <a:latin typeface="ＭＳ ゴシック" panose="020B0609070205080204" pitchFamily="49" charset="-128"/>
              <a:ea typeface="ＭＳ ゴシック" panose="020B0609070205080204" pitchFamily="49" charset="-128"/>
            </a:rPr>
            <a:t>社</a:t>
          </a:r>
          <a:endParaRPr lang="en-US" altLang="ja-JP" sz="2800" b="1">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104775</xdr:colOff>
      <xdr:row>0</xdr:row>
      <xdr:rowOff>57149</xdr:rowOff>
    </xdr:from>
    <xdr:to>
      <xdr:col>31</xdr:col>
      <xdr:colOff>142874</xdr:colOff>
      <xdr:row>0</xdr:row>
      <xdr:rowOff>371474</xdr:rowOff>
    </xdr:to>
    <xdr:sp macro="" textlink="">
      <xdr:nvSpPr>
        <xdr:cNvPr id="8" name="テキスト ボックス 7">
          <a:extLst>
            <a:ext uri="{FF2B5EF4-FFF2-40B4-BE49-F238E27FC236}">
              <a16:creationId xmlns:a16="http://schemas.microsoft.com/office/drawing/2014/main" id="{00000000-0008-0000-0B00-000008000000}"/>
            </a:ext>
          </a:extLst>
        </xdr:cNvPr>
        <xdr:cNvSpPr txBox="1"/>
      </xdr:nvSpPr>
      <xdr:spPr>
        <a:xfrm>
          <a:off x="5848350" y="57149"/>
          <a:ext cx="3524249" cy="314325"/>
        </a:xfrm>
        <a:prstGeom prst="rect">
          <a:avLst/>
        </a:prstGeom>
        <a:solidFill>
          <a:schemeClr val="lt1"/>
        </a:solidFill>
        <a:ln w="38100" cmpd="sng">
          <a:solidFill>
            <a:srgbClr val="FF66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ＤＦ特太ゴシック体" panose="020B0509000000000000" pitchFamily="49" charset="-128"/>
              <a:ea typeface="ＤＦ特太ゴシック体" panose="020B0509000000000000" pitchFamily="49" charset="-128"/>
            </a:rPr>
            <a:t>　　 </a:t>
          </a:r>
          <a:r>
            <a:rPr kumimoji="1" lang="ja-JP" altLang="en-US" sz="1050">
              <a:latin typeface="ＤＦ特太ゴシック体" panose="020B0509000000000000" pitchFamily="49" charset="-128"/>
              <a:ea typeface="ＤＦ特太ゴシック体" panose="020B0509000000000000" pitchFamily="49" charset="-128"/>
            </a:rPr>
            <a:t>は施設入力欄です。</a:t>
          </a:r>
          <a:r>
            <a:rPr kumimoji="1" lang="ja-JP" altLang="en-US" sz="1050">
              <a:solidFill>
                <a:srgbClr val="FF0000"/>
              </a:solidFill>
              <a:latin typeface="ＤＦ特太ゴシック体" panose="020B0509000000000000" pitchFamily="49" charset="-128"/>
              <a:ea typeface="ＤＦ特太ゴシック体" panose="020B0509000000000000" pitchFamily="49" charset="-128"/>
            </a:rPr>
            <a:t>入力しない</a:t>
          </a:r>
          <a:r>
            <a:rPr kumimoji="1" lang="ja-JP" altLang="en-US" sz="1050">
              <a:latin typeface="ＤＦ特太ゴシック体" panose="020B0509000000000000" pitchFamily="49" charset="-128"/>
              <a:ea typeface="ＤＦ特太ゴシック体" panose="020B0509000000000000" pitchFamily="49" charset="-128"/>
            </a:rPr>
            <a:t>でください。</a:t>
          </a:r>
        </a:p>
      </xdr:txBody>
    </xdr:sp>
    <xdr:clientData/>
  </xdr:twoCellAnchor>
  <xdr:twoCellAnchor>
    <xdr:from>
      <xdr:col>23</xdr:col>
      <xdr:colOff>104776</xdr:colOff>
      <xdr:row>0</xdr:row>
      <xdr:rowOff>95250</xdr:rowOff>
    </xdr:from>
    <xdr:to>
      <xdr:col>24</xdr:col>
      <xdr:colOff>85726</xdr:colOff>
      <xdr:row>0</xdr:row>
      <xdr:rowOff>318407</xdr:rowOff>
    </xdr:to>
    <xdr:sp macro="" textlink="">
      <xdr:nvSpPr>
        <xdr:cNvPr id="9" name="正方形/長方形 8">
          <a:extLst>
            <a:ext uri="{FF2B5EF4-FFF2-40B4-BE49-F238E27FC236}">
              <a16:creationId xmlns:a16="http://schemas.microsoft.com/office/drawing/2014/main" id="{00000000-0008-0000-0B00-000009000000}"/>
            </a:ext>
          </a:extLst>
        </xdr:cNvPr>
        <xdr:cNvSpPr/>
      </xdr:nvSpPr>
      <xdr:spPr>
        <a:xfrm>
          <a:off x="6038851" y="95250"/>
          <a:ext cx="247650" cy="223157"/>
        </a:xfrm>
        <a:prstGeom prst="rect">
          <a:avLst/>
        </a:prstGeom>
        <a:solidFill>
          <a:srgbClr val="FFFF66"/>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171450</xdr:colOff>
      <xdr:row>43</xdr:row>
      <xdr:rowOff>142875</xdr:rowOff>
    </xdr:from>
    <xdr:to>
      <xdr:col>2</xdr:col>
      <xdr:colOff>247650</xdr:colOff>
      <xdr:row>45</xdr:row>
      <xdr:rowOff>74295</xdr:rowOff>
    </xdr:to>
    <xdr:sp macro="" textlink="">
      <xdr:nvSpPr>
        <xdr:cNvPr id="7" name="Oval 3">
          <a:extLst>
            <a:ext uri="{FF2B5EF4-FFF2-40B4-BE49-F238E27FC236}">
              <a16:creationId xmlns:a16="http://schemas.microsoft.com/office/drawing/2014/main" id="{00000000-0008-0000-0B00-000007000000}"/>
            </a:ext>
          </a:extLst>
        </xdr:cNvPr>
        <xdr:cNvSpPr>
          <a:spLocks noChangeArrowheads="1"/>
        </xdr:cNvSpPr>
      </xdr:nvSpPr>
      <xdr:spPr bwMode="auto">
        <a:xfrm>
          <a:off x="257175" y="571500"/>
          <a:ext cx="457200" cy="455295"/>
        </a:xfrm>
        <a:prstGeom prst="ellipse">
          <a:avLst/>
        </a:prstGeom>
        <a:noFill/>
        <a:ln w="36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lgn="ctr"/>
          <a:r>
            <a:rPr lang="ja-JP" altLang="en-US" sz="2800" b="1">
              <a:latin typeface="ＭＳ ゴシック" panose="020B0609070205080204" pitchFamily="49" charset="-128"/>
              <a:ea typeface="ＭＳ ゴシック" panose="020B0609070205080204" pitchFamily="49" charset="-128"/>
            </a:rPr>
            <a:t>社</a:t>
          </a:r>
          <a:endParaRPr lang="en-US" altLang="ja-JP" sz="2800" b="1">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228600</xdr:colOff>
      <xdr:row>1</xdr:row>
      <xdr:rowOff>133350</xdr:rowOff>
    </xdr:from>
    <xdr:to>
      <xdr:col>16</xdr:col>
      <xdr:colOff>140925</xdr:colOff>
      <xdr:row>2</xdr:row>
      <xdr:rowOff>188550</xdr:rowOff>
    </xdr:to>
    <xdr:sp macro="" textlink="">
      <xdr:nvSpPr>
        <xdr:cNvPr id="6" name="楕円 5">
          <a:extLst>
            <a:ext uri="{FF2B5EF4-FFF2-40B4-BE49-F238E27FC236}">
              <a16:creationId xmlns:a16="http://schemas.microsoft.com/office/drawing/2014/main" id="{3FAFEAA9-5E17-4682-B9FD-2EFF050F2398}"/>
            </a:ext>
          </a:extLst>
        </xdr:cNvPr>
        <xdr:cNvSpPr/>
      </xdr:nvSpPr>
      <xdr:spPr>
        <a:xfrm>
          <a:off x="4000500" y="561975"/>
          <a:ext cx="340950" cy="312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mj-ea"/>
              <a:ea typeface="+mj-ea"/>
            </a:rPr>
            <a:t>仮</a:t>
          </a:r>
        </a:p>
      </xdr:txBody>
    </xdr:sp>
    <xdr:clientData/>
  </xdr:twoCellAnchor>
  <xdr:twoCellAnchor>
    <xdr:from>
      <xdr:col>12</xdr:col>
      <xdr:colOff>142875</xdr:colOff>
      <xdr:row>1</xdr:row>
      <xdr:rowOff>133350</xdr:rowOff>
    </xdr:from>
    <xdr:to>
      <xdr:col>14</xdr:col>
      <xdr:colOff>55200</xdr:colOff>
      <xdr:row>2</xdr:row>
      <xdr:rowOff>188550</xdr:rowOff>
    </xdr:to>
    <xdr:sp macro="" textlink="">
      <xdr:nvSpPr>
        <xdr:cNvPr id="10" name="楕円 9">
          <a:extLst>
            <a:ext uri="{FF2B5EF4-FFF2-40B4-BE49-F238E27FC236}">
              <a16:creationId xmlns:a16="http://schemas.microsoft.com/office/drawing/2014/main" id="{BE6183F5-A5B9-46FC-89AB-6F409A1BD461}"/>
            </a:ext>
          </a:extLst>
        </xdr:cNvPr>
        <xdr:cNvSpPr/>
      </xdr:nvSpPr>
      <xdr:spPr>
        <a:xfrm>
          <a:off x="3486150" y="561975"/>
          <a:ext cx="340950" cy="312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mj-ea"/>
              <a:ea typeface="+mj-ea"/>
            </a:rPr>
            <a:t>確</a:t>
          </a: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性別" xr10:uid="{00000000-0013-0000-FFFF-FFFF01000000}" sourceName="性別">
  <extLst>
    <x:ext xmlns:x15="http://schemas.microsoft.com/office/spreadsheetml/2010/11/main" uri="{2F2917AC-EB37-4324-AD4E-5DD8C200BD13}">
      <x15:tableSlicerCache tableId="6"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２日目" xr10:uid="{00000000-0013-0000-FFFF-FFFF02000000}" sourceName="２日目">
  <extLst>
    <x:ext xmlns:x15="http://schemas.microsoft.com/office/spreadsheetml/2010/11/main" uri="{2F2917AC-EB37-4324-AD4E-5DD8C200BD13}">
      <x15:tableSlicerCache tableId="6" column="4"/>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３日目" xr10:uid="{00000000-0013-0000-FFFF-FFFF03000000}" sourceName="３日目">
  <extLst>
    <x:ext xmlns:x15="http://schemas.microsoft.com/office/spreadsheetml/2010/11/main" uri="{2F2917AC-EB37-4324-AD4E-5DD8C200BD13}">
      <x15:tableSlicerCache tableId="6" column="5"/>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４日目" xr10:uid="{00000000-0013-0000-FFFF-FFFF04000000}" sourceName="４日目">
  <extLst>
    <x:ext xmlns:x15="http://schemas.microsoft.com/office/spreadsheetml/2010/11/main" uri="{2F2917AC-EB37-4324-AD4E-5DD8C200BD13}">
      <x15:tableSlicerCache tableId="6" column="6"/>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５日目" xr10:uid="{00000000-0013-0000-FFFF-FFFF05000000}" sourceName="５日目">
  <extLst>
    <x:ext xmlns:x15="http://schemas.microsoft.com/office/spreadsheetml/2010/11/main" uri="{2F2917AC-EB37-4324-AD4E-5DD8C200BD13}">
      <x15:tableSlicerCache tableId="6" column="7"/>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６日目" xr10:uid="{00000000-0013-0000-FFFF-FFFF06000000}" sourceName="６日目">
  <extLst>
    <x:ext xmlns:x15="http://schemas.microsoft.com/office/spreadsheetml/2010/11/main" uri="{2F2917AC-EB37-4324-AD4E-5DD8C200BD13}">
      <x15:tableSlicerCache tableId="6" column="8"/>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分" xr10:uid="{00000000-0013-0000-FFFF-FFFF07000000}" sourceName="区分">
  <extLst>
    <x:ext xmlns:x15="http://schemas.microsoft.com/office/spreadsheetml/2010/11/main" uri="{2F2917AC-EB37-4324-AD4E-5DD8C200BD13}">
      <x15:tableSlicerCache tableId="6" column="1"/>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１日目" xr10:uid="{00000000-0013-0000-FFFF-FFFF08000000}" sourceName="１日目">
  <extLst>
    <x:ext xmlns:x15="http://schemas.microsoft.com/office/spreadsheetml/2010/11/main" uri="{2F2917AC-EB37-4324-AD4E-5DD8C200BD13}">
      <x15:tableSlicerCache tableId="6"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性別" xr10:uid="{00000000-0014-0000-FFFF-FFFF01000000}" cache="スライサー_性別" caption="性別" style="SlicerStyleLight2 2" rowHeight="198000"/>
  <slicer name="２日目" xr10:uid="{00000000-0014-0000-FFFF-FFFF02000000}" cache="スライサー_２日目" caption="２日目" style="SlicerStyleLight1 2" rowHeight="198000"/>
  <slicer name="３日目" xr10:uid="{00000000-0014-0000-FFFF-FFFF03000000}" cache="スライサー_３日目" caption="３日目" style="SlicerStyleLight1 2" rowHeight="198000"/>
  <slicer name="４日目" xr10:uid="{00000000-0014-0000-FFFF-FFFF04000000}" cache="スライサー_４日目" caption="４日目" style="SlicerStyleLight1 2" rowHeight="198000"/>
  <slicer name="５日目" xr10:uid="{00000000-0014-0000-FFFF-FFFF05000000}" cache="スライサー_５日目" caption="５日目" style="SlicerStyleLight1 2" rowHeight="198000"/>
  <slicer name="６日目" xr10:uid="{00000000-0014-0000-FFFF-FFFF06000000}" cache="スライサー_６日目" caption="６日目" style="SlicerStyleLight1 2" rowHeight="198000"/>
  <slicer name="区分" xr10:uid="{00000000-0014-0000-FFFF-FFFF07000000}" cache="スライサー_区分" caption="区分" style="SlicerStyleLight6 2" rowHeight="198000"/>
  <slicer name="１日目" xr10:uid="{00000000-0014-0000-FFFF-FFFF08000000}" cache="スライサー_１日目" caption="１日目" style="SlicerStyleLight1 2" rowHeight="198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K14:L44" totalsRowShown="0" headerRowDxfId="37" dataDxfId="35" headerRowBorderDxfId="36" tableBorderDxfId="34" totalsRowBorderDxfId="33">
  <autoFilter ref="K14:L44" xr:uid="{00000000-0009-0000-0100-000001000000}">
    <filterColumn colId="0" hiddenButton="1"/>
    <filterColumn colId="1" hiddenButton="1"/>
  </autoFilter>
  <tableColumns count="2">
    <tableColumn id="1" xr3:uid="{00000000-0010-0000-0000-000001000000}" name="車両" dataDxfId="32" dataCellStyle="標準 4"/>
    <tableColumn id="2" xr3:uid="{00000000-0010-0000-0000-000002000000}" name="出入時刻" dataDxfId="31" dataCellStyle="標準 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テーブル6" displayName="テーブル6" ref="C14:J44" totalsRowShown="0" headerRowDxfId="30" dataDxfId="29" tableBorderDxfId="28" dataCellStyle="標準 4">
  <autoFilter ref="C14:J44"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100-000001000000}" name="区分" dataDxfId="27" dataCellStyle="標準 4"/>
    <tableColumn id="2" xr3:uid="{00000000-0010-0000-0100-000002000000}" name="性別" dataDxfId="26" dataCellStyle="標準 4"/>
    <tableColumn id="3" xr3:uid="{00000000-0010-0000-0100-000003000000}" name="１日目" dataDxfId="25" dataCellStyle="標準 4"/>
    <tableColumn id="4" xr3:uid="{00000000-0010-0000-0100-000004000000}" name="２日目" dataDxfId="24" dataCellStyle="標準 4"/>
    <tableColumn id="5" xr3:uid="{00000000-0010-0000-0100-000005000000}" name="３日目" dataDxfId="23" dataCellStyle="標準 4"/>
    <tableColumn id="6" xr3:uid="{00000000-0010-0000-0100-000006000000}" name="４日目" dataDxfId="22" dataCellStyle="標準 4"/>
    <tableColumn id="7" xr3:uid="{00000000-0010-0000-0100-000007000000}" name="５日目" dataDxfId="21" dataCellStyle="標準 4"/>
    <tableColumn id="8" xr3:uid="{00000000-0010-0000-0100-000008000000}" name="６日目" dataDxfId="20" dataCellStyle="標準 4"/>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07/relationships/slicer" Target="../slicers/slicer1.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pageSetUpPr fitToPage="1"/>
  </sheetPr>
  <dimension ref="A1:AU46"/>
  <sheetViews>
    <sheetView view="pageBreakPreview" zoomScaleNormal="100" zoomScaleSheetLayoutView="100" workbookViewId="0">
      <pane xSplit="1" ySplit="3" topLeftCell="B4" activePane="bottomRight" state="frozen"/>
      <selection activeCell="Q98" sqref="Q98:R98"/>
      <selection pane="topRight" activeCell="Q98" sqref="Q98:R98"/>
      <selection pane="bottomLeft" activeCell="Q98" sqref="Q98:R98"/>
      <selection pane="bottomRight" activeCell="I3" sqref="I3:L3"/>
    </sheetView>
  </sheetViews>
  <sheetFormatPr defaultRowHeight="13.5" x14ac:dyDescent="0.15"/>
  <cols>
    <col min="1" max="1" width="0.625" style="111" customWidth="1"/>
    <col min="2" max="2" width="3.25" style="111" customWidth="1"/>
    <col min="3" max="3" width="11.25" style="111" customWidth="1"/>
    <col min="4" max="4" width="1.875" style="111" customWidth="1"/>
    <col min="5" max="5" width="5.25" style="111" customWidth="1"/>
    <col min="6" max="6" width="5.625" style="111" customWidth="1"/>
    <col min="7" max="9" width="3.125" style="111" customWidth="1"/>
    <col min="10" max="32" width="3.125" style="48" customWidth="1"/>
    <col min="33" max="33" width="2.875" style="48" customWidth="1"/>
    <col min="34" max="34" width="9" style="48"/>
    <col min="35" max="35" width="11.125" style="48" bestFit="1" customWidth="1"/>
    <col min="36" max="47" width="3.75" style="48" customWidth="1"/>
    <col min="48" max="16384" width="9" style="48"/>
  </cols>
  <sheetData>
    <row r="1" spans="3:47" x14ac:dyDescent="0.15">
      <c r="C1" s="1464" t="s">
        <v>332</v>
      </c>
      <c r="I1" s="1462" t="str">
        <f>入力1!B7</f>
        <v/>
      </c>
      <c r="J1" s="1462"/>
      <c r="K1" s="1462"/>
      <c r="L1" s="1462"/>
      <c r="M1" s="1462"/>
      <c r="N1" s="1462"/>
      <c r="O1" s="1462"/>
      <c r="P1" s="1462"/>
      <c r="Q1" s="1462"/>
      <c r="R1" s="1462"/>
      <c r="S1" s="1462"/>
      <c r="T1" s="1462"/>
      <c r="U1" s="1462"/>
      <c r="V1" s="1462"/>
      <c r="W1" s="1462"/>
      <c r="X1" s="1462"/>
      <c r="Y1" s="1462"/>
      <c r="Z1" s="1462"/>
      <c r="AA1" s="1462"/>
      <c r="AB1" s="1462"/>
      <c r="AC1" s="1462"/>
      <c r="AD1" s="1462"/>
      <c r="AE1" s="1462"/>
      <c r="AF1" s="1462"/>
    </row>
    <row r="2" spans="3:47" ht="18" customHeight="1" x14ac:dyDescent="0.15">
      <c r="C2" s="1464"/>
      <c r="I2" s="1463"/>
      <c r="J2" s="1463"/>
      <c r="K2" s="1463"/>
      <c r="L2" s="1463"/>
      <c r="M2" s="1463"/>
      <c r="N2" s="1463"/>
      <c r="O2" s="1463"/>
      <c r="P2" s="1463"/>
      <c r="Q2" s="1463"/>
      <c r="R2" s="1463"/>
      <c r="S2" s="1463"/>
      <c r="T2" s="1463"/>
      <c r="U2" s="1463"/>
      <c r="V2" s="1463"/>
      <c r="W2" s="1463"/>
      <c r="X2" s="1463"/>
      <c r="Y2" s="1463"/>
      <c r="Z2" s="1463"/>
      <c r="AA2" s="1463"/>
      <c r="AB2" s="1463"/>
      <c r="AC2" s="1463"/>
      <c r="AD2" s="1463"/>
      <c r="AE2" s="1463"/>
      <c r="AF2" s="1463"/>
    </row>
    <row r="3" spans="3:47" ht="18" customHeight="1" x14ac:dyDescent="0.15">
      <c r="C3" s="112"/>
      <c r="D3" s="112"/>
      <c r="E3" s="112"/>
      <c r="F3" s="112"/>
      <c r="G3" s="112"/>
      <c r="H3" s="436"/>
      <c r="I3" s="1401" t="s">
        <v>248</v>
      </c>
      <c r="J3" s="1402"/>
      <c r="K3" s="1402"/>
      <c r="L3" s="1403"/>
      <c r="M3" s="1401" t="s">
        <v>249</v>
      </c>
      <c r="N3" s="1402"/>
      <c r="O3" s="1402"/>
      <c r="P3" s="1403"/>
      <c r="Q3" s="1401" t="s">
        <v>250</v>
      </c>
      <c r="R3" s="1402"/>
      <c r="S3" s="1402"/>
      <c r="T3" s="1403"/>
      <c r="U3" s="1401" t="s">
        <v>331</v>
      </c>
      <c r="V3" s="1402"/>
      <c r="W3" s="1402"/>
      <c r="X3" s="1402"/>
      <c r="Y3" s="1395" t="s">
        <v>330</v>
      </c>
      <c r="Z3" s="1396"/>
      <c r="AA3" s="1396"/>
      <c r="AB3" s="1396"/>
      <c r="AC3" s="1397" t="s">
        <v>329</v>
      </c>
      <c r="AD3" s="1398"/>
      <c r="AE3" s="1398"/>
      <c r="AF3" s="1399"/>
      <c r="AG3" s="120"/>
      <c r="AJ3" s="1400" t="s">
        <v>327</v>
      </c>
      <c r="AK3" s="1400"/>
      <c r="AL3" s="1400" t="s">
        <v>326</v>
      </c>
      <c r="AM3" s="1400"/>
      <c r="AN3" s="1400" t="s">
        <v>325</v>
      </c>
      <c r="AO3" s="1400"/>
      <c r="AP3" s="1400" t="s">
        <v>324</v>
      </c>
      <c r="AQ3" s="1400"/>
      <c r="AR3" s="1400" t="s">
        <v>323</v>
      </c>
      <c r="AS3" s="1400"/>
      <c r="AT3" s="1400" t="s">
        <v>322</v>
      </c>
      <c r="AU3" s="1400"/>
    </row>
    <row r="4" spans="3:47" ht="18" customHeight="1" x14ac:dyDescent="0.15">
      <c r="C4" s="112"/>
      <c r="D4" s="112"/>
      <c r="E4" s="112" t="s">
        <v>328</v>
      </c>
      <c r="F4" s="435"/>
      <c r="G4" s="1467"/>
      <c r="H4" s="1468"/>
      <c r="I4" s="1414" t="s">
        <v>282</v>
      </c>
      <c r="J4" s="1414"/>
      <c r="K4" s="1415">
        <f>入力2【名簿】!BU15</f>
        <v>0</v>
      </c>
      <c r="L4" s="1416"/>
      <c r="M4" s="1414" t="s">
        <v>282</v>
      </c>
      <c r="N4" s="1414"/>
      <c r="O4" s="1428">
        <f>入力2【名簿】!BY15</f>
        <v>0</v>
      </c>
      <c r="P4" s="1428"/>
      <c r="Q4" s="1427" t="s">
        <v>282</v>
      </c>
      <c r="R4" s="1427"/>
      <c r="S4" s="1428">
        <f>入力2【名簿】!CC15</f>
        <v>0</v>
      </c>
      <c r="T4" s="1428"/>
      <c r="U4" s="1414" t="s">
        <v>282</v>
      </c>
      <c r="V4" s="1414"/>
      <c r="W4" s="1428">
        <f>入力2【名簿】!CG15</f>
        <v>0</v>
      </c>
      <c r="X4" s="1428"/>
      <c r="Y4" s="1427" t="s">
        <v>282</v>
      </c>
      <c r="Z4" s="1427"/>
      <c r="AA4" s="1428">
        <f>入力2【名簿】!CK15</f>
        <v>0</v>
      </c>
      <c r="AB4" s="1428"/>
      <c r="AC4" s="1414" t="s">
        <v>282</v>
      </c>
      <c r="AD4" s="1414"/>
      <c r="AE4" s="1428">
        <f>入力2【名簿】!CO15</f>
        <v>0</v>
      </c>
      <c r="AF4" s="1428"/>
      <c r="AJ4" s="653" t="str">
        <f t="shared" ref="AJ4:AU11" ca="1" si="0">OFFSET($A5,0,COLUMN(E5)*2-2)</f>
        <v>男</v>
      </c>
      <c r="AK4" s="653" t="str">
        <f t="shared" ca="1" si="0"/>
        <v>女</v>
      </c>
      <c r="AL4" s="653" t="str">
        <f t="shared" ca="1" si="0"/>
        <v>男</v>
      </c>
      <c r="AM4" s="653" t="str">
        <f t="shared" ca="1" si="0"/>
        <v>女</v>
      </c>
      <c r="AN4" s="653" t="str">
        <f t="shared" ca="1" si="0"/>
        <v>男</v>
      </c>
      <c r="AO4" s="653" t="str">
        <f t="shared" ca="1" si="0"/>
        <v>女</v>
      </c>
      <c r="AP4" s="653" t="str">
        <f t="shared" ca="1" si="0"/>
        <v>男</v>
      </c>
      <c r="AQ4" s="653" t="str">
        <f t="shared" ca="1" si="0"/>
        <v>女</v>
      </c>
      <c r="AR4" s="653" t="str">
        <f t="shared" ca="1" si="0"/>
        <v>男</v>
      </c>
      <c r="AS4" s="653" t="str">
        <f t="shared" ca="1" si="0"/>
        <v>女</v>
      </c>
      <c r="AT4" s="653" t="str">
        <f t="shared" ca="1" si="0"/>
        <v>男</v>
      </c>
      <c r="AU4" s="653" t="str">
        <f t="shared" ca="1" si="0"/>
        <v>女</v>
      </c>
    </row>
    <row r="5" spans="3:47" ht="18" customHeight="1" x14ac:dyDescent="0.2">
      <c r="C5" s="1417"/>
      <c r="D5" s="1417"/>
      <c r="E5" s="383">
        <f>SUM(E6:E12)</f>
        <v>0</v>
      </c>
      <c r="F5" s="434"/>
      <c r="G5" s="419" t="s">
        <v>77</v>
      </c>
      <c r="H5" s="418" t="s">
        <v>78</v>
      </c>
      <c r="I5" s="431" t="s">
        <v>321</v>
      </c>
      <c r="J5" s="631">
        <f>SUM(I6:J12)</f>
        <v>0</v>
      </c>
      <c r="K5" s="632" t="s">
        <v>320</v>
      </c>
      <c r="L5" s="633">
        <f>SUM(K6:L12)</f>
        <v>0</v>
      </c>
      <c r="M5" s="431" t="s">
        <v>321</v>
      </c>
      <c r="N5" s="430">
        <f>SUM(M6:N12)</f>
        <v>0</v>
      </c>
      <c r="O5" s="632" t="s">
        <v>320</v>
      </c>
      <c r="P5" s="634">
        <f>SUM(O6:P12)</f>
        <v>0</v>
      </c>
      <c r="Q5" s="433" t="s">
        <v>321</v>
      </c>
      <c r="R5" s="432">
        <f>SUM(Q6:R12)</f>
        <v>0</v>
      </c>
      <c r="S5" s="632" t="s">
        <v>320</v>
      </c>
      <c r="T5" s="634">
        <f>SUM(S6:T12)</f>
        <v>0</v>
      </c>
      <c r="U5" s="431" t="s">
        <v>321</v>
      </c>
      <c r="V5" s="430">
        <f>SUM(U6:V12)</f>
        <v>0</v>
      </c>
      <c r="W5" s="632" t="s">
        <v>320</v>
      </c>
      <c r="X5" s="634">
        <f>SUM(W6:X12)</f>
        <v>0</v>
      </c>
      <c r="Y5" s="433" t="s">
        <v>321</v>
      </c>
      <c r="Z5" s="432">
        <f>SUM(Y6:Z12)</f>
        <v>0</v>
      </c>
      <c r="AA5" s="632" t="s">
        <v>320</v>
      </c>
      <c r="AB5" s="634">
        <f>SUM(AA6:AB12)</f>
        <v>0</v>
      </c>
      <c r="AC5" s="431" t="s">
        <v>321</v>
      </c>
      <c r="AD5" s="430">
        <f>SUM(AC6:AD12)</f>
        <v>0</v>
      </c>
      <c r="AE5" s="632" t="s">
        <v>320</v>
      </c>
      <c r="AF5" s="634">
        <f>SUM(AE6:AF12)</f>
        <v>0</v>
      </c>
      <c r="AI5" s="48" t="str">
        <f t="shared" ref="AI5:AI11" ca="1" si="1">OFFSET($A6,0,COLUMN(B6)*2-2)</f>
        <v>2歳児以下</v>
      </c>
      <c r="AJ5" s="48">
        <f ca="1">OFFSET($A6,0,COLUMN(E6)*2-2)</f>
        <v>0</v>
      </c>
      <c r="AK5" s="48">
        <f t="shared" ca="1" si="0"/>
        <v>0</v>
      </c>
      <c r="AL5" s="48">
        <f t="shared" ca="1" si="0"/>
        <v>0</v>
      </c>
      <c r="AM5" s="48">
        <f t="shared" ca="1" si="0"/>
        <v>0</v>
      </c>
      <c r="AN5" s="48">
        <f t="shared" ca="1" si="0"/>
        <v>0</v>
      </c>
      <c r="AO5" s="48">
        <f ca="1">OFFSET($A6,0,COLUMN(J6)*2-2)</f>
        <v>0</v>
      </c>
      <c r="AP5" s="48">
        <f t="shared" ca="1" si="0"/>
        <v>0</v>
      </c>
      <c r="AQ5" s="48">
        <f t="shared" ca="1" si="0"/>
        <v>0</v>
      </c>
      <c r="AR5" s="48">
        <f t="shared" ca="1" si="0"/>
        <v>0</v>
      </c>
      <c r="AS5" s="48">
        <f t="shared" ca="1" si="0"/>
        <v>0</v>
      </c>
      <c r="AT5" s="48">
        <f t="shared" ca="1" si="0"/>
        <v>0</v>
      </c>
      <c r="AU5" s="48">
        <f t="shared" ca="1" si="0"/>
        <v>0</v>
      </c>
    </row>
    <row r="6" spans="3:47" ht="18" customHeight="1" x14ac:dyDescent="0.15">
      <c r="C6" s="1418" t="s">
        <v>283</v>
      </c>
      <c r="D6" s="1419"/>
      <c r="E6" s="412">
        <f>入力2【名簿】!BP17</f>
        <v>0</v>
      </c>
      <c r="F6" s="413"/>
      <c r="G6" s="412">
        <f>入力2【名簿】!BQ17</f>
        <v>0</v>
      </c>
      <c r="H6" s="429">
        <f>入力2【名簿】!BR17</f>
        <v>0</v>
      </c>
      <c r="I6" s="1420">
        <f>入力2【名簿】!BS17</f>
        <v>0</v>
      </c>
      <c r="J6" s="1421"/>
      <c r="K6" s="1422">
        <f>入力2【名簿】!BU17</f>
        <v>0</v>
      </c>
      <c r="L6" s="1423"/>
      <c r="M6" s="1429">
        <f>入力2【名簿】!BW17</f>
        <v>0</v>
      </c>
      <c r="N6" s="1421"/>
      <c r="O6" s="1429">
        <f>入力2【名簿】!BY17</f>
        <v>0</v>
      </c>
      <c r="P6" s="1423"/>
      <c r="Q6" s="1429">
        <f>入力2【名簿】!CA17</f>
        <v>0</v>
      </c>
      <c r="R6" s="1421"/>
      <c r="S6" s="1429">
        <f>入力2【名簿】!CC17</f>
        <v>0</v>
      </c>
      <c r="T6" s="1423"/>
      <c r="U6" s="1429">
        <f>入力2【名簿】!CE17</f>
        <v>0</v>
      </c>
      <c r="V6" s="1421"/>
      <c r="W6" s="1429">
        <f>入力2【名簿】!CG17</f>
        <v>0</v>
      </c>
      <c r="X6" s="1423"/>
      <c r="Y6" s="1429">
        <f>入力2【名簿】!CI17</f>
        <v>0</v>
      </c>
      <c r="Z6" s="1421"/>
      <c r="AA6" s="1429">
        <f>入力2【名簿】!CK17</f>
        <v>0</v>
      </c>
      <c r="AB6" s="1423"/>
      <c r="AC6" s="1429">
        <f>入力2【名簿】!CM17</f>
        <v>0</v>
      </c>
      <c r="AD6" s="1421"/>
      <c r="AE6" s="1429">
        <f>入力2【名簿】!CO17</f>
        <v>0</v>
      </c>
      <c r="AF6" s="1423"/>
      <c r="AI6" s="48" t="str">
        <f t="shared" ca="1" si="1"/>
        <v>3歳-学齢前</v>
      </c>
      <c r="AJ6" s="48">
        <f t="shared" ca="1" si="0"/>
        <v>0</v>
      </c>
      <c r="AK6" s="48">
        <f t="shared" ca="1" si="0"/>
        <v>0</v>
      </c>
      <c r="AL6" s="48">
        <f t="shared" ca="1" si="0"/>
        <v>0</v>
      </c>
      <c r="AM6" s="48">
        <f t="shared" ca="1" si="0"/>
        <v>0</v>
      </c>
      <c r="AN6" s="48">
        <f t="shared" ca="1" si="0"/>
        <v>0</v>
      </c>
      <c r="AO6" s="48">
        <f t="shared" ca="1" si="0"/>
        <v>0</v>
      </c>
      <c r="AP6" s="48">
        <f t="shared" ca="1" si="0"/>
        <v>0</v>
      </c>
      <c r="AQ6" s="48">
        <f t="shared" ca="1" si="0"/>
        <v>0</v>
      </c>
      <c r="AR6" s="48">
        <f t="shared" ca="1" si="0"/>
        <v>0</v>
      </c>
      <c r="AS6" s="48">
        <f t="shared" ca="1" si="0"/>
        <v>0</v>
      </c>
      <c r="AT6" s="48">
        <f t="shared" ca="1" si="0"/>
        <v>0</v>
      </c>
      <c r="AU6" s="48">
        <f t="shared" ca="1" si="0"/>
        <v>0</v>
      </c>
    </row>
    <row r="7" spans="3:47" ht="18" customHeight="1" x14ac:dyDescent="0.15">
      <c r="C7" s="1410" t="s">
        <v>284</v>
      </c>
      <c r="D7" s="1411"/>
      <c r="E7" s="404">
        <f>入力2【名簿】!BP18</f>
        <v>0</v>
      </c>
      <c r="F7" s="405"/>
      <c r="G7" s="404">
        <f>入力2【名簿】!BQ18</f>
        <v>0</v>
      </c>
      <c r="H7" s="403">
        <f>入力2【名簿】!BR18</f>
        <v>0</v>
      </c>
      <c r="I7" s="1406">
        <f>入力2【名簿】!BS18</f>
        <v>0</v>
      </c>
      <c r="J7" s="1407"/>
      <c r="K7" s="1404">
        <f>入力2【名簿】!BU18</f>
        <v>0</v>
      </c>
      <c r="L7" s="1405"/>
      <c r="M7" s="1406">
        <f>入力2【名簿】!BW18</f>
        <v>0</v>
      </c>
      <c r="N7" s="1407"/>
      <c r="O7" s="1406">
        <f>入力2【名簿】!BY18</f>
        <v>0</v>
      </c>
      <c r="P7" s="1405"/>
      <c r="Q7" s="1406">
        <f>入力2【名簿】!CA18</f>
        <v>0</v>
      </c>
      <c r="R7" s="1407"/>
      <c r="S7" s="1406">
        <f>入力2【名簿】!CC18</f>
        <v>0</v>
      </c>
      <c r="T7" s="1405"/>
      <c r="U7" s="1406">
        <f>入力2【名簿】!CE18</f>
        <v>0</v>
      </c>
      <c r="V7" s="1407"/>
      <c r="W7" s="1406">
        <f>入力2【名簿】!CG18</f>
        <v>0</v>
      </c>
      <c r="X7" s="1405"/>
      <c r="Y7" s="1406">
        <f>入力2【名簿】!CI18</f>
        <v>0</v>
      </c>
      <c r="Z7" s="1407"/>
      <c r="AA7" s="1406">
        <f>入力2【名簿】!CK18</f>
        <v>0</v>
      </c>
      <c r="AB7" s="1405"/>
      <c r="AC7" s="1406">
        <f>入力2【名簿】!CM18</f>
        <v>0</v>
      </c>
      <c r="AD7" s="1407"/>
      <c r="AE7" s="1406">
        <f>入力2【名簿】!CO18</f>
        <v>0</v>
      </c>
      <c r="AF7" s="1405"/>
      <c r="AI7" s="48" t="str">
        <f t="shared" ca="1" si="1"/>
        <v>小学生</v>
      </c>
      <c r="AJ7" s="48">
        <f t="shared" ca="1" si="0"/>
        <v>0</v>
      </c>
      <c r="AK7" s="48">
        <f t="shared" ca="1" si="0"/>
        <v>0</v>
      </c>
      <c r="AL7" s="48">
        <f t="shared" ca="1" si="0"/>
        <v>0</v>
      </c>
      <c r="AM7" s="48">
        <f t="shared" ca="1" si="0"/>
        <v>0</v>
      </c>
      <c r="AN7" s="48">
        <f t="shared" ca="1" si="0"/>
        <v>0</v>
      </c>
      <c r="AO7" s="48">
        <f t="shared" ca="1" si="0"/>
        <v>0</v>
      </c>
      <c r="AP7" s="48">
        <f t="shared" ca="1" si="0"/>
        <v>0</v>
      </c>
      <c r="AQ7" s="48">
        <f t="shared" ca="1" si="0"/>
        <v>0</v>
      </c>
      <c r="AR7" s="48">
        <f t="shared" ca="1" si="0"/>
        <v>0</v>
      </c>
      <c r="AS7" s="48">
        <f t="shared" ca="1" si="0"/>
        <v>0</v>
      </c>
      <c r="AT7" s="48">
        <f t="shared" ca="1" si="0"/>
        <v>0</v>
      </c>
      <c r="AU7" s="48">
        <f t="shared" ca="1" si="0"/>
        <v>0</v>
      </c>
    </row>
    <row r="8" spans="3:47" ht="18" customHeight="1" x14ac:dyDescent="0.15">
      <c r="C8" s="1410" t="s">
        <v>83</v>
      </c>
      <c r="D8" s="1411"/>
      <c r="E8" s="404">
        <f>入力2【名簿】!BP19</f>
        <v>0</v>
      </c>
      <c r="F8" s="405"/>
      <c r="G8" s="404">
        <f>入力2【名簿】!BQ19</f>
        <v>0</v>
      </c>
      <c r="H8" s="403">
        <f>入力2【名簿】!BR19</f>
        <v>0</v>
      </c>
      <c r="I8" s="1406">
        <f>入力2【名簿】!BS19</f>
        <v>0</v>
      </c>
      <c r="J8" s="1407"/>
      <c r="K8" s="1404">
        <f>入力2【名簿】!BU19</f>
        <v>0</v>
      </c>
      <c r="L8" s="1405"/>
      <c r="M8" s="1406">
        <f>入力2【名簿】!BW19</f>
        <v>0</v>
      </c>
      <c r="N8" s="1407"/>
      <c r="O8" s="1406">
        <f>入力2【名簿】!BY19</f>
        <v>0</v>
      </c>
      <c r="P8" s="1405"/>
      <c r="Q8" s="1406">
        <f>入力2【名簿】!CA19</f>
        <v>0</v>
      </c>
      <c r="R8" s="1407"/>
      <c r="S8" s="1406">
        <f>入力2【名簿】!CC19</f>
        <v>0</v>
      </c>
      <c r="T8" s="1405"/>
      <c r="U8" s="1406">
        <f>入力2【名簿】!CE19</f>
        <v>0</v>
      </c>
      <c r="V8" s="1407"/>
      <c r="W8" s="1406">
        <f>入力2【名簿】!CG19</f>
        <v>0</v>
      </c>
      <c r="X8" s="1405"/>
      <c r="Y8" s="1406">
        <f>入力2【名簿】!CI19</f>
        <v>0</v>
      </c>
      <c r="Z8" s="1407"/>
      <c r="AA8" s="1406">
        <f>入力2【名簿】!CK19</f>
        <v>0</v>
      </c>
      <c r="AB8" s="1405"/>
      <c r="AC8" s="1406">
        <f>入力2【名簿】!CM19</f>
        <v>0</v>
      </c>
      <c r="AD8" s="1407"/>
      <c r="AE8" s="1406">
        <f>入力2【名簿】!CO19</f>
        <v>0</v>
      </c>
      <c r="AF8" s="1405"/>
      <c r="AI8" s="48" t="str">
        <f t="shared" ca="1" si="1"/>
        <v>中学生</v>
      </c>
      <c r="AJ8" s="48">
        <f t="shared" ca="1" si="0"/>
        <v>0</v>
      </c>
      <c r="AK8" s="48">
        <f t="shared" ca="1" si="0"/>
        <v>0</v>
      </c>
      <c r="AL8" s="48">
        <f t="shared" ca="1" si="0"/>
        <v>0</v>
      </c>
      <c r="AM8" s="48">
        <f t="shared" ca="1" si="0"/>
        <v>0</v>
      </c>
      <c r="AN8" s="48">
        <f t="shared" ca="1" si="0"/>
        <v>0</v>
      </c>
      <c r="AO8" s="48">
        <f t="shared" ca="1" si="0"/>
        <v>0</v>
      </c>
      <c r="AP8" s="48">
        <f t="shared" ca="1" si="0"/>
        <v>0</v>
      </c>
      <c r="AQ8" s="48">
        <f t="shared" ca="1" si="0"/>
        <v>0</v>
      </c>
      <c r="AR8" s="48">
        <f t="shared" ca="1" si="0"/>
        <v>0</v>
      </c>
      <c r="AS8" s="48">
        <f t="shared" ca="1" si="0"/>
        <v>0</v>
      </c>
      <c r="AT8" s="48">
        <f t="shared" ca="1" si="0"/>
        <v>0</v>
      </c>
      <c r="AU8" s="48">
        <f t="shared" ca="1" si="0"/>
        <v>0</v>
      </c>
    </row>
    <row r="9" spans="3:47" ht="18" customHeight="1" x14ac:dyDescent="0.15">
      <c r="C9" s="1410" t="s">
        <v>84</v>
      </c>
      <c r="D9" s="1411"/>
      <c r="E9" s="404">
        <f>入力2【名簿】!BP20</f>
        <v>0</v>
      </c>
      <c r="F9" s="405"/>
      <c r="G9" s="404">
        <f>入力2【名簿】!BQ20</f>
        <v>0</v>
      </c>
      <c r="H9" s="403">
        <f>入力2【名簿】!BR20</f>
        <v>0</v>
      </c>
      <c r="I9" s="1406">
        <f>入力2【名簿】!BS20</f>
        <v>0</v>
      </c>
      <c r="J9" s="1407"/>
      <c r="K9" s="1404">
        <f>入力2【名簿】!BU20</f>
        <v>0</v>
      </c>
      <c r="L9" s="1405"/>
      <c r="M9" s="1406">
        <f>入力2【名簿】!BW20</f>
        <v>0</v>
      </c>
      <c r="N9" s="1407"/>
      <c r="O9" s="1406">
        <f>入力2【名簿】!BY20</f>
        <v>0</v>
      </c>
      <c r="P9" s="1405"/>
      <c r="Q9" s="1406">
        <f>入力2【名簿】!CA20</f>
        <v>0</v>
      </c>
      <c r="R9" s="1407"/>
      <c r="S9" s="1406">
        <f>入力2【名簿】!CC20</f>
        <v>0</v>
      </c>
      <c r="T9" s="1405"/>
      <c r="U9" s="1406">
        <f>入力2【名簿】!CE20</f>
        <v>0</v>
      </c>
      <c r="V9" s="1407"/>
      <c r="W9" s="1406">
        <f>入力2【名簿】!CG20</f>
        <v>0</v>
      </c>
      <c r="X9" s="1405"/>
      <c r="Y9" s="1406">
        <f>入力2【名簿】!CI20</f>
        <v>0</v>
      </c>
      <c r="Z9" s="1407"/>
      <c r="AA9" s="1406">
        <f>入力2【名簿】!CK20</f>
        <v>0</v>
      </c>
      <c r="AB9" s="1405"/>
      <c r="AC9" s="1406">
        <f>入力2【名簿】!CM20</f>
        <v>0</v>
      </c>
      <c r="AD9" s="1407"/>
      <c r="AE9" s="1406">
        <f>入力2【名簿】!CO20</f>
        <v>0</v>
      </c>
      <c r="AF9" s="1405"/>
      <c r="AI9" s="48" t="str">
        <f t="shared" ca="1" si="1"/>
        <v>高校生</v>
      </c>
      <c r="AJ9" s="48">
        <f t="shared" ca="1" si="0"/>
        <v>0</v>
      </c>
      <c r="AK9" s="48">
        <f t="shared" ca="1" si="0"/>
        <v>0</v>
      </c>
      <c r="AL9" s="48">
        <f t="shared" ca="1" si="0"/>
        <v>0</v>
      </c>
      <c r="AM9" s="48">
        <f t="shared" ca="1" si="0"/>
        <v>0</v>
      </c>
      <c r="AN9" s="48">
        <f t="shared" ca="1" si="0"/>
        <v>0</v>
      </c>
      <c r="AO9" s="48">
        <f t="shared" ca="1" si="0"/>
        <v>0</v>
      </c>
      <c r="AP9" s="48">
        <f t="shared" ca="1" si="0"/>
        <v>0</v>
      </c>
      <c r="AQ9" s="48">
        <f t="shared" ca="1" si="0"/>
        <v>0</v>
      </c>
      <c r="AR9" s="48">
        <f t="shared" ca="1" si="0"/>
        <v>0</v>
      </c>
      <c r="AS9" s="48">
        <f t="shared" ca="1" si="0"/>
        <v>0</v>
      </c>
      <c r="AT9" s="48">
        <f t="shared" ca="1" si="0"/>
        <v>0</v>
      </c>
      <c r="AU9" s="48">
        <f t="shared" ca="1" si="0"/>
        <v>0</v>
      </c>
    </row>
    <row r="10" spans="3:47" ht="18" customHeight="1" x14ac:dyDescent="0.15">
      <c r="C10" s="1410" t="s">
        <v>285</v>
      </c>
      <c r="D10" s="1411"/>
      <c r="E10" s="404">
        <f>入力2【名簿】!BP21</f>
        <v>0</v>
      </c>
      <c r="F10" s="405"/>
      <c r="G10" s="404">
        <f>入力2【名簿】!BQ21</f>
        <v>0</v>
      </c>
      <c r="H10" s="403">
        <f>入力2【名簿】!BR21</f>
        <v>0</v>
      </c>
      <c r="I10" s="1406">
        <f>入力2【名簿】!BS21</f>
        <v>0</v>
      </c>
      <c r="J10" s="1407"/>
      <c r="K10" s="1408">
        <f>入力2【名簿】!BU21</f>
        <v>0</v>
      </c>
      <c r="L10" s="1409"/>
      <c r="M10" s="1406">
        <f>入力2【名簿】!BW21</f>
        <v>0</v>
      </c>
      <c r="N10" s="1407"/>
      <c r="O10" s="1406">
        <f>入力2【名簿】!BY21</f>
        <v>0</v>
      </c>
      <c r="P10" s="1405"/>
      <c r="Q10" s="1406">
        <f>入力2【名簿】!CA21</f>
        <v>0</v>
      </c>
      <c r="R10" s="1407"/>
      <c r="S10" s="1406">
        <f>入力2【名簿】!CC21</f>
        <v>0</v>
      </c>
      <c r="T10" s="1405"/>
      <c r="U10" s="1406">
        <f>入力2【名簿】!CE21</f>
        <v>0</v>
      </c>
      <c r="V10" s="1407"/>
      <c r="W10" s="1406">
        <f>入力2【名簿】!CG21</f>
        <v>0</v>
      </c>
      <c r="X10" s="1405"/>
      <c r="Y10" s="1406">
        <f>入力2【名簿】!CI21</f>
        <v>0</v>
      </c>
      <c r="Z10" s="1407"/>
      <c r="AA10" s="1406">
        <f>入力2【名簿】!CK21</f>
        <v>0</v>
      </c>
      <c r="AB10" s="1405"/>
      <c r="AC10" s="1406">
        <f>入力2【名簿】!CM21</f>
        <v>0</v>
      </c>
      <c r="AD10" s="1407"/>
      <c r="AE10" s="1406">
        <f>入力2【名簿】!CO21</f>
        <v>0</v>
      </c>
      <c r="AF10" s="1405"/>
      <c r="AI10" s="48" t="str">
        <f t="shared" ca="1" si="1"/>
        <v>指導者等</v>
      </c>
      <c r="AJ10" s="48">
        <f t="shared" ca="1" si="0"/>
        <v>0</v>
      </c>
      <c r="AK10" s="48">
        <f t="shared" ca="1" si="0"/>
        <v>0</v>
      </c>
      <c r="AL10" s="48">
        <f t="shared" ca="1" si="0"/>
        <v>0</v>
      </c>
      <c r="AM10" s="48">
        <f t="shared" ca="1" si="0"/>
        <v>0</v>
      </c>
      <c r="AN10" s="48">
        <f t="shared" ca="1" si="0"/>
        <v>0</v>
      </c>
      <c r="AO10" s="48">
        <f t="shared" ca="1" si="0"/>
        <v>0</v>
      </c>
      <c r="AP10" s="48">
        <f t="shared" ca="1" si="0"/>
        <v>0</v>
      </c>
      <c r="AQ10" s="48">
        <f t="shared" ca="1" si="0"/>
        <v>0</v>
      </c>
      <c r="AR10" s="48">
        <f t="shared" ca="1" si="0"/>
        <v>0</v>
      </c>
      <c r="AS10" s="48">
        <f t="shared" ca="1" si="0"/>
        <v>0</v>
      </c>
      <c r="AT10" s="48">
        <f t="shared" ca="1" si="0"/>
        <v>0</v>
      </c>
      <c r="AU10" s="48">
        <f t="shared" ca="1" si="0"/>
        <v>0</v>
      </c>
    </row>
    <row r="11" spans="3:47" ht="18" customHeight="1" x14ac:dyDescent="0.15">
      <c r="C11" s="1410" t="s">
        <v>286</v>
      </c>
      <c r="D11" s="1411"/>
      <c r="E11" s="404">
        <f>入力2【名簿】!BP22</f>
        <v>0</v>
      </c>
      <c r="F11" s="405"/>
      <c r="G11" s="404">
        <f>入力2【名簿】!BQ22</f>
        <v>0</v>
      </c>
      <c r="H11" s="403">
        <f>入力2【名簿】!BR22</f>
        <v>0</v>
      </c>
      <c r="I11" s="1406">
        <f>入力2【名簿】!BS22</f>
        <v>0</v>
      </c>
      <c r="J11" s="1407"/>
      <c r="K11" s="1404">
        <f>入力2【名簿】!BU22</f>
        <v>0</v>
      </c>
      <c r="L11" s="1405"/>
      <c r="M11" s="1406">
        <f>入力2【名簿】!BW22</f>
        <v>0</v>
      </c>
      <c r="N11" s="1407"/>
      <c r="O11" s="1406">
        <f>入力2【名簿】!BY22</f>
        <v>0</v>
      </c>
      <c r="P11" s="1405"/>
      <c r="Q11" s="1406">
        <f>入力2【名簿】!CA22</f>
        <v>0</v>
      </c>
      <c r="R11" s="1407"/>
      <c r="S11" s="1406">
        <f>入力2【名簿】!CC22</f>
        <v>0</v>
      </c>
      <c r="T11" s="1405"/>
      <c r="U11" s="1406">
        <f>入力2【名簿】!CE22</f>
        <v>0</v>
      </c>
      <c r="V11" s="1407"/>
      <c r="W11" s="1406">
        <f>入力2【名簿】!CG22</f>
        <v>0</v>
      </c>
      <c r="X11" s="1405"/>
      <c r="Y11" s="1406">
        <f>入力2【名簿】!CI22</f>
        <v>0</v>
      </c>
      <c r="Z11" s="1407"/>
      <c r="AA11" s="1406">
        <f>入力2【名簿】!CK22</f>
        <v>0</v>
      </c>
      <c r="AB11" s="1405"/>
      <c r="AC11" s="1406">
        <f>入力2【名簿】!CM22</f>
        <v>0</v>
      </c>
      <c r="AD11" s="1407"/>
      <c r="AE11" s="1406">
        <f>入力2【名簿】!CO22</f>
        <v>0</v>
      </c>
      <c r="AF11" s="1405"/>
      <c r="AI11" s="48" t="str">
        <f t="shared" ca="1" si="1"/>
        <v>その他</v>
      </c>
      <c r="AJ11" s="48">
        <f t="shared" ca="1" si="0"/>
        <v>0</v>
      </c>
      <c r="AK11" s="48">
        <f t="shared" ca="1" si="0"/>
        <v>0</v>
      </c>
      <c r="AL11" s="48">
        <f t="shared" ca="1" si="0"/>
        <v>0</v>
      </c>
      <c r="AM11" s="48">
        <f t="shared" ca="1" si="0"/>
        <v>0</v>
      </c>
      <c r="AN11" s="48">
        <f t="shared" ca="1" si="0"/>
        <v>0</v>
      </c>
      <c r="AO11" s="48">
        <f t="shared" ca="1" si="0"/>
        <v>0</v>
      </c>
      <c r="AP11" s="48">
        <f t="shared" ca="1" si="0"/>
        <v>0</v>
      </c>
      <c r="AQ11" s="48">
        <f t="shared" ca="1" si="0"/>
        <v>0</v>
      </c>
      <c r="AR11" s="48">
        <f t="shared" ca="1" si="0"/>
        <v>0</v>
      </c>
      <c r="AS11" s="48">
        <f t="shared" ca="1" si="0"/>
        <v>0</v>
      </c>
      <c r="AT11" s="48">
        <f t="shared" ca="1" si="0"/>
        <v>0</v>
      </c>
      <c r="AU11" s="48">
        <f t="shared" ca="1" si="0"/>
        <v>0</v>
      </c>
    </row>
    <row r="12" spans="3:47" ht="18" customHeight="1" x14ac:dyDescent="0.15">
      <c r="C12" s="1412" t="s">
        <v>317</v>
      </c>
      <c r="D12" s="1413"/>
      <c r="E12" s="397">
        <f>入力2【名簿】!BP23</f>
        <v>0</v>
      </c>
      <c r="F12" s="398"/>
      <c r="G12" s="404">
        <f>入力2【名簿】!BQ23</f>
        <v>0</v>
      </c>
      <c r="H12" s="403">
        <f>入力2【名簿】!BR23</f>
        <v>0</v>
      </c>
      <c r="I12" s="1406">
        <f>入力2【名簿】!BS23</f>
        <v>0</v>
      </c>
      <c r="J12" s="1407"/>
      <c r="K12" s="1408">
        <f>入力2【名簿】!BU23</f>
        <v>0</v>
      </c>
      <c r="L12" s="1409"/>
      <c r="M12" s="1408">
        <f>入力2【名簿】!BW23</f>
        <v>0</v>
      </c>
      <c r="N12" s="1426"/>
      <c r="O12" s="1408">
        <f>入力2【名簿】!BY23</f>
        <v>0</v>
      </c>
      <c r="P12" s="1409"/>
      <c r="Q12" s="1408">
        <f>入力2【名簿】!CA23</f>
        <v>0</v>
      </c>
      <c r="R12" s="1426"/>
      <c r="S12" s="1408">
        <f>入力2【名簿】!CC23</f>
        <v>0</v>
      </c>
      <c r="T12" s="1409"/>
      <c r="U12" s="1408">
        <f>入力2【名簿】!CE23</f>
        <v>0</v>
      </c>
      <c r="V12" s="1426"/>
      <c r="W12" s="1408">
        <f>入力2【名簿】!CG23</f>
        <v>0</v>
      </c>
      <c r="X12" s="1409"/>
      <c r="Y12" s="1408">
        <f>入力2【名簿】!CI23</f>
        <v>0</v>
      </c>
      <c r="Z12" s="1426"/>
      <c r="AA12" s="1408">
        <f>入力2【名簿】!CK23</f>
        <v>0</v>
      </c>
      <c r="AB12" s="1409"/>
      <c r="AC12" s="1408">
        <f>入力2【名簿】!CM23</f>
        <v>0</v>
      </c>
      <c r="AD12" s="1426"/>
      <c r="AE12" s="1408">
        <f>入力2【名簿】!CO23</f>
        <v>0</v>
      </c>
      <c r="AF12" s="1409"/>
    </row>
    <row r="13" spans="3:47" ht="18" customHeight="1" x14ac:dyDescent="0.15">
      <c r="C13" s="112"/>
      <c r="D13" s="112"/>
      <c r="E13" s="391"/>
      <c r="F13" s="428"/>
      <c r="G13" s="1430"/>
      <c r="H13" s="1431"/>
      <c r="I13" s="1432" t="s">
        <v>152</v>
      </c>
      <c r="J13" s="1432"/>
      <c r="K13" s="1433">
        <f>入力2【名簿】!BU24</f>
        <v>0</v>
      </c>
      <c r="L13" s="1433"/>
      <c r="M13" s="1432" t="s">
        <v>152</v>
      </c>
      <c r="N13" s="1432"/>
      <c r="O13" s="1434">
        <f>入力2【名簿】!BY24</f>
        <v>0</v>
      </c>
      <c r="P13" s="1435"/>
      <c r="Q13" s="1432" t="s">
        <v>152</v>
      </c>
      <c r="R13" s="1432"/>
      <c r="S13" s="1434">
        <f>入力2【名簿】!CC24</f>
        <v>0</v>
      </c>
      <c r="T13" s="1435"/>
      <c r="U13" s="1432" t="s">
        <v>152</v>
      </c>
      <c r="V13" s="1432"/>
      <c r="W13" s="1434">
        <f>入力2【名簿】!CG24</f>
        <v>0</v>
      </c>
      <c r="X13" s="1435"/>
      <c r="Y13" s="1432" t="s">
        <v>152</v>
      </c>
      <c r="Z13" s="1432"/>
      <c r="AA13" s="1434">
        <f>入力2【名簿】!CK24</f>
        <v>0</v>
      </c>
      <c r="AB13" s="1435"/>
      <c r="AC13" s="1432" t="s">
        <v>152</v>
      </c>
      <c r="AD13" s="1432"/>
      <c r="AE13" s="1434">
        <f>入力2【名簿】!CO24</f>
        <v>0</v>
      </c>
      <c r="AF13" s="1435"/>
      <c r="AJ13" s="653" t="str">
        <f t="shared" ref="AJ13:AU20" ca="1" si="2">OFFSET($A14,0,COLUMN(E14)*2-2)</f>
        <v>男</v>
      </c>
      <c r="AK13" s="653" t="str">
        <f t="shared" ca="1" si="2"/>
        <v>女</v>
      </c>
      <c r="AL13" s="653" t="str">
        <f t="shared" ca="1" si="2"/>
        <v>男</v>
      </c>
      <c r="AM13" s="653" t="str">
        <f t="shared" ca="1" si="2"/>
        <v>女</v>
      </c>
      <c r="AN13" s="653" t="str">
        <f t="shared" ca="1" si="2"/>
        <v>男</v>
      </c>
      <c r="AO13" s="653" t="str">
        <f t="shared" ca="1" si="2"/>
        <v>女</v>
      </c>
      <c r="AP13" s="653" t="str">
        <f t="shared" ca="1" si="2"/>
        <v>男</v>
      </c>
      <c r="AQ13" s="653" t="str">
        <f t="shared" ca="1" si="2"/>
        <v>女</v>
      </c>
      <c r="AR13" s="653" t="str">
        <f t="shared" ca="1" si="2"/>
        <v>男</v>
      </c>
      <c r="AS13" s="653" t="str">
        <f t="shared" ca="1" si="2"/>
        <v>女</v>
      </c>
      <c r="AT13" s="653" t="str">
        <f t="shared" ca="1" si="2"/>
        <v>男</v>
      </c>
      <c r="AU13" s="653" t="str">
        <f t="shared" ca="1" si="2"/>
        <v>女</v>
      </c>
    </row>
    <row r="14" spans="3:47" ht="18" customHeight="1" x14ac:dyDescent="0.15">
      <c r="E14" s="426"/>
      <c r="F14" s="387"/>
      <c r="G14" s="387"/>
      <c r="H14" s="427"/>
      <c r="I14" s="635" t="s">
        <v>321</v>
      </c>
      <c r="J14" s="636">
        <f>SUM(I15:J21)</f>
        <v>0</v>
      </c>
      <c r="K14" s="637" t="s">
        <v>320</v>
      </c>
      <c r="L14" s="638">
        <f>SUM(K15:L21)</f>
        <v>0</v>
      </c>
      <c r="M14" s="635" t="s">
        <v>321</v>
      </c>
      <c r="N14" s="639">
        <f>SUM(M15:N21)</f>
        <v>0</v>
      </c>
      <c r="O14" s="640" t="s">
        <v>320</v>
      </c>
      <c r="P14" s="638">
        <f>SUM(O15:P21)</f>
        <v>0</v>
      </c>
      <c r="Q14" s="635" t="s">
        <v>321</v>
      </c>
      <c r="R14" s="639">
        <f>SUM(Q15:R21)</f>
        <v>0</v>
      </c>
      <c r="S14" s="640" t="s">
        <v>320</v>
      </c>
      <c r="T14" s="638">
        <f>SUM(S15:T21)</f>
        <v>0</v>
      </c>
      <c r="U14" s="635" t="s">
        <v>321</v>
      </c>
      <c r="V14" s="639">
        <f>SUM(U15:V21)</f>
        <v>0</v>
      </c>
      <c r="W14" s="640" t="s">
        <v>320</v>
      </c>
      <c r="X14" s="638">
        <f>SUM(W15:X21)</f>
        <v>0</v>
      </c>
      <c r="Y14" s="635" t="s">
        <v>321</v>
      </c>
      <c r="Z14" s="639">
        <f>SUM(Y15:Z21)</f>
        <v>0</v>
      </c>
      <c r="AA14" s="640" t="s">
        <v>320</v>
      </c>
      <c r="AB14" s="638">
        <f>SUM(AA15:AB21)</f>
        <v>0</v>
      </c>
      <c r="AC14" s="635" t="s">
        <v>321</v>
      </c>
      <c r="AD14" s="636">
        <f>SUM(AC15:AD21)</f>
        <v>0</v>
      </c>
      <c r="AE14" s="637" t="s">
        <v>320</v>
      </c>
      <c r="AF14" s="638">
        <f>SUM(AE15:AF21)</f>
        <v>0</v>
      </c>
      <c r="AI14" s="48" t="str">
        <f t="shared" ref="AI14:AI20" ca="1" si="3">OFFSET($A15,0,COLUMN(B15)*2-2)</f>
        <v>2歳児以下</v>
      </c>
      <c r="AJ14" s="48">
        <f t="shared" ca="1" si="2"/>
        <v>0</v>
      </c>
      <c r="AK14" s="48">
        <f t="shared" ca="1" si="2"/>
        <v>0</v>
      </c>
      <c r="AL14" s="48">
        <f t="shared" ca="1" si="2"/>
        <v>0</v>
      </c>
      <c r="AM14" s="48">
        <f t="shared" ca="1" si="2"/>
        <v>0</v>
      </c>
      <c r="AN14" s="48">
        <f t="shared" ca="1" si="2"/>
        <v>0</v>
      </c>
      <c r="AO14" s="48">
        <f t="shared" ca="1" si="2"/>
        <v>0</v>
      </c>
      <c r="AP14" s="48">
        <f t="shared" ca="1" si="2"/>
        <v>0</v>
      </c>
      <c r="AQ14" s="48">
        <f t="shared" ca="1" si="2"/>
        <v>0</v>
      </c>
      <c r="AR14" s="48">
        <f t="shared" ca="1" si="2"/>
        <v>0</v>
      </c>
      <c r="AS14" s="48">
        <f t="shared" ca="1" si="2"/>
        <v>0</v>
      </c>
      <c r="AT14" s="48">
        <f t="shared" ca="1" si="2"/>
        <v>0</v>
      </c>
      <c r="AU14" s="48">
        <f t="shared" ca="1" si="2"/>
        <v>0</v>
      </c>
    </row>
    <row r="15" spans="3:47" ht="18" customHeight="1" x14ac:dyDescent="0.15">
      <c r="C15" s="1418" t="s">
        <v>283</v>
      </c>
      <c r="D15" s="1419"/>
      <c r="E15" s="412"/>
      <c r="F15" s="413"/>
      <c r="G15" s="412"/>
      <c r="H15" s="411"/>
      <c r="I15" s="1424">
        <f>入力2【名簿】!BS26</f>
        <v>0</v>
      </c>
      <c r="J15" s="1425"/>
      <c r="K15" s="1422">
        <f>入力2【名簿】!BU26</f>
        <v>0</v>
      </c>
      <c r="L15" s="1423"/>
      <c r="M15" s="1429">
        <f>入力2【名簿】!BW26</f>
        <v>0</v>
      </c>
      <c r="N15" s="1421"/>
      <c r="O15" s="1429">
        <f>入力2【名簿】!BY26</f>
        <v>0</v>
      </c>
      <c r="P15" s="1423"/>
      <c r="Q15" s="1429">
        <f>入力2【名簿】!CA26</f>
        <v>0</v>
      </c>
      <c r="R15" s="1421"/>
      <c r="S15" s="1429">
        <f>入力2【名簿】!CC26</f>
        <v>0</v>
      </c>
      <c r="T15" s="1423"/>
      <c r="U15" s="1429">
        <f>入力2【名簿】!CE26</f>
        <v>0</v>
      </c>
      <c r="V15" s="1421"/>
      <c r="W15" s="1429">
        <f>入力2【名簿】!CG26</f>
        <v>0</v>
      </c>
      <c r="X15" s="1423"/>
      <c r="Y15" s="1429">
        <f>入力2【名簿】!CI26</f>
        <v>0</v>
      </c>
      <c r="Z15" s="1421"/>
      <c r="AA15" s="1429">
        <f>入力2【名簿】!CK26</f>
        <v>0</v>
      </c>
      <c r="AB15" s="1423"/>
      <c r="AC15" s="1429">
        <f>入力2【名簿】!CM26</f>
        <v>0</v>
      </c>
      <c r="AD15" s="1421"/>
      <c r="AE15" s="1422">
        <f>入力2【名簿】!CO26</f>
        <v>0</v>
      </c>
      <c r="AF15" s="1423"/>
      <c r="AI15" s="48" t="str">
        <f t="shared" ca="1" si="3"/>
        <v>3歳-学齢前</v>
      </c>
      <c r="AJ15" s="48">
        <f t="shared" ca="1" si="2"/>
        <v>0</v>
      </c>
      <c r="AK15" s="48">
        <f t="shared" ca="1" si="2"/>
        <v>0</v>
      </c>
      <c r="AL15" s="48">
        <f t="shared" ca="1" si="2"/>
        <v>0</v>
      </c>
      <c r="AM15" s="48">
        <f t="shared" ca="1" si="2"/>
        <v>0</v>
      </c>
      <c r="AN15" s="48">
        <f t="shared" ca="1" si="2"/>
        <v>0</v>
      </c>
      <c r="AO15" s="48">
        <f t="shared" ca="1" si="2"/>
        <v>0</v>
      </c>
      <c r="AP15" s="48">
        <f t="shared" ca="1" si="2"/>
        <v>0</v>
      </c>
      <c r="AQ15" s="48">
        <f t="shared" ca="1" si="2"/>
        <v>0</v>
      </c>
      <c r="AR15" s="48">
        <f t="shared" ca="1" si="2"/>
        <v>0</v>
      </c>
      <c r="AS15" s="48">
        <f t="shared" ca="1" si="2"/>
        <v>0</v>
      </c>
      <c r="AT15" s="48">
        <f t="shared" ca="1" si="2"/>
        <v>0</v>
      </c>
      <c r="AU15" s="48">
        <f t="shared" ca="1" si="2"/>
        <v>0</v>
      </c>
    </row>
    <row r="16" spans="3:47" ht="18" customHeight="1" x14ac:dyDescent="0.15">
      <c r="C16" s="1410" t="s">
        <v>284</v>
      </c>
      <c r="D16" s="1411"/>
      <c r="E16" s="404"/>
      <c r="F16" s="405"/>
      <c r="G16" s="404"/>
      <c r="H16" s="403"/>
      <c r="I16" s="1406">
        <f>入力2【名簿】!BS27</f>
        <v>0</v>
      </c>
      <c r="J16" s="1407"/>
      <c r="K16" s="1404">
        <f>入力2【名簿】!BU27</f>
        <v>0</v>
      </c>
      <c r="L16" s="1405"/>
      <c r="M16" s="1406">
        <f>入力2【名簿】!BW27</f>
        <v>0</v>
      </c>
      <c r="N16" s="1407"/>
      <c r="O16" s="1406">
        <f>入力2【名簿】!BY27</f>
        <v>0</v>
      </c>
      <c r="P16" s="1405"/>
      <c r="Q16" s="1406">
        <f>入力2【名簿】!CA27</f>
        <v>0</v>
      </c>
      <c r="R16" s="1407"/>
      <c r="S16" s="1406">
        <f>入力2【名簿】!CC27</f>
        <v>0</v>
      </c>
      <c r="T16" s="1405"/>
      <c r="U16" s="1406">
        <f>入力2【名簿】!CE27</f>
        <v>0</v>
      </c>
      <c r="V16" s="1407"/>
      <c r="W16" s="1406">
        <f>入力2【名簿】!CG27</f>
        <v>0</v>
      </c>
      <c r="X16" s="1405"/>
      <c r="Y16" s="1406">
        <f>入力2【名簿】!CI27</f>
        <v>0</v>
      </c>
      <c r="Z16" s="1407"/>
      <c r="AA16" s="1406">
        <f>入力2【名簿】!CK27</f>
        <v>0</v>
      </c>
      <c r="AB16" s="1405"/>
      <c r="AC16" s="1406">
        <f>入力2【名簿】!CM27</f>
        <v>0</v>
      </c>
      <c r="AD16" s="1407"/>
      <c r="AE16" s="1404">
        <f>入力2【名簿】!CO27</f>
        <v>0</v>
      </c>
      <c r="AF16" s="1405"/>
      <c r="AI16" s="48" t="str">
        <f t="shared" ca="1" si="3"/>
        <v>小学生</v>
      </c>
      <c r="AJ16" s="48">
        <f t="shared" ca="1" si="2"/>
        <v>0</v>
      </c>
      <c r="AK16" s="48">
        <f t="shared" ca="1" si="2"/>
        <v>0</v>
      </c>
      <c r="AL16" s="48">
        <f t="shared" ca="1" si="2"/>
        <v>0</v>
      </c>
      <c r="AM16" s="48">
        <f t="shared" ca="1" si="2"/>
        <v>0</v>
      </c>
      <c r="AN16" s="48">
        <f t="shared" ca="1" si="2"/>
        <v>0</v>
      </c>
      <c r="AO16" s="48">
        <f t="shared" ca="1" si="2"/>
        <v>0</v>
      </c>
      <c r="AP16" s="48">
        <f t="shared" ca="1" si="2"/>
        <v>0</v>
      </c>
      <c r="AQ16" s="48">
        <f t="shared" ca="1" si="2"/>
        <v>0</v>
      </c>
      <c r="AR16" s="48">
        <f t="shared" ca="1" si="2"/>
        <v>0</v>
      </c>
      <c r="AS16" s="48">
        <f t="shared" ca="1" si="2"/>
        <v>0</v>
      </c>
      <c r="AT16" s="48">
        <f t="shared" ca="1" si="2"/>
        <v>0</v>
      </c>
      <c r="AU16" s="48">
        <f t="shared" ca="1" si="2"/>
        <v>0</v>
      </c>
    </row>
    <row r="17" spans="3:47" ht="18" customHeight="1" x14ac:dyDescent="0.15">
      <c r="C17" s="1410" t="s">
        <v>83</v>
      </c>
      <c r="D17" s="1411"/>
      <c r="E17" s="404"/>
      <c r="F17" s="405"/>
      <c r="G17" s="404"/>
      <c r="H17" s="403"/>
      <c r="I17" s="1406">
        <f>入力2【名簿】!BS28</f>
        <v>0</v>
      </c>
      <c r="J17" s="1407"/>
      <c r="K17" s="1404">
        <f>入力2【名簿】!BU28</f>
        <v>0</v>
      </c>
      <c r="L17" s="1405"/>
      <c r="M17" s="1406">
        <f>入力2【名簿】!BW28</f>
        <v>0</v>
      </c>
      <c r="N17" s="1407"/>
      <c r="O17" s="1406">
        <f>入力2【名簿】!BY28</f>
        <v>0</v>
      </c>
      <c r="P17" s="1405"/>
      <c r="Q17" s="1406">
        <f>入力2【名簿】!CA28</f>
        <v>0</v>
      </c>
      <c r="R17" s="1407"/>
      <c r="S17" s="1406">
        <f>入力2【名簿】!CC28</f>
        <v>0</v>
      </c>
      <c r="T17" s="1405"/>
      <c r="U17" s="1406">
        <f>入力2【名簿】!CE28</f>
        <v>0</v>
      </c>
      <c r="V17" s="1407"/>
      <c r="W17" s="1406">
        <f>入力2【名簿】!CG28</f>
        <v>0</v>
      </c>
      <c r="X17" s="1405"/>
      <c r="Y17" s="1406">
        <f>入力2【名簿】!CI28</f>
        <v>0</v>
      </c>
      <c r="Z17" s="1407"/>
      <c r="AA17" s="1406">
        <f>入力2【名簿】!CK28</f>
        <v>0</v>
      </c>
      <c r="AB17" s="1405"/>
      <c r="AC17" s="1406">
        <f>入力2【名簿】!CM28</f>
        <v>0</v>
      </c>
      <c r="AD17" s="1407"/>
      <c r="AE17" s="1404">
        <f>入力2【名簿】!CO28</f>
        <v>0</v>
      </c>
      <c r="AF17" s="1405"/>
      <c r="AI17" s="48" t="str">
        <f t="shared" ca="1" si="3"/>
        <v>中学生</v>
      </c>
      <c r="AJ17" s="48">
        <f t="shared" ca="1" si="2"/>
        <v>0</v>
      </c>
      <c r="AK17" s="48">
        <f t="shared" ca="1" si="2"/>
        <v>0</v>
      </c>
      <c r="AL17" s="48">
        <f t="shared" ca="1" si="2"/>
        <v>0</v>
      </c>
      <c r="AM17" s="48">
        <f t="shared" ca="1" si="2"/>
        <v>0</v>
      </c>
      <c r="AN17" s="48">
        <f t="shared" ca="1" si="2"/>
        <v>0</v>
      </c>
      <c r="AO17" s="48">
        <f t="shared" ca="1" si="2"/>
        <v>0</v>
      </c>
      <c r="AP17" s="48">
        <f t="shared" ca="1" si="2"/>
        <v>0</v>
      </c>
      <c r="AQ17" s="48">
        <f t="shared" ca="1" si="2"/>
        <v>0</v>
      </c>
      <c r="AR17" s="48">
        <f t="shared" ca="1" si="2"/>
        <v>0</v>
      </c>
      <c r="AS17" s="48">
        <f t="shared" ca="1" si="2"/>
        <v>0</v>
      </c>
      <c r="AT17" s="48">
        <f t="shared" ca="1" si="2"/>
        <v>0</v>
      </c>
      <c r="AU17" s="48">
        <f t="shared" ca="1" si="2"/>
        <v>0</v>
      </c>
    </row>
    <row r="18" spans="3:47" ht="18" customHeight="1" x14ac:dyDescent="0.15">
      <c r="C18" s="1410" t="s">
        <v>84</v>
      </c>
      <c r="D18" s="1411"/>
      <c r="E18" s="404"/>
      <c r="F18" s="405"/>
      <c r="G18" s="404"/>
      <c r="H18" s="403"/>
      <c r="I18" s="1406">
        <f>入力2【名簿】!BS29</f>
        <v>0</v>
      </c>
      <c r="J18" s="1407"/>
      <c r="K18" s="1404">
        <f>入力2【名簿】!BU29</f>
        <v>0</v>
      </c>
      <c r="L18" s="1405"/>
      <c r="M18" s="1406">
        <f>入力2【名簿】!BW29</f>
        <v>0</v>
      </c>
      <c r="N18" s="1407"/>
      <c r="O18" s="1406">
        <f>入力2【名簿】!BY29</f>
        <v>0</v>
      </c>
      <c r="P18" s="1405"/>
      <c r="Q18" s="1406">
        <f>入力2【名簿】!CA29</f>
        <v>0</v>
      </c>
      <c r="R18" s="1407"/>
      <c r="S18" s="1406">
        <f>入力2【名簿】!CC29</f>
        <v>0</v>
      </c>
      <c r="T18" s="1405"/>
      <c r="U18" s="1406">
        <f>入力2【名簿】!CE29</f>
        <v>0</v>
      </c>
      <c r="V18" s="1407"/>
      <c r="W18" s="1406">
        <f>入力2【名簿】!CG29</f>
        <v>0</v>
      </c>
      <c r="X18" s="1405"/>
      <c r="Y18" s="1406">
        <f>入力2【名簿】!CI29</f>
        <v>0</v>
      </c>
      <c r="Z18" s="1407"/>
      <c r="AA18" s="1406">
        <f>入力2【名簿】!CK29</f>
        <v>0</v>
      </c>
      <c r="AB18" s="1405"/>
      <c r="AC18" s="1406">
        <f>入力2【名簿】!CM29</f>
        <v>0</v>
      </c>
      <c r="AD18" s="1407"/>
      <c r="AE18" s="1404">
        <f>入力2【名簿】!CO29</f>
        <v>0</v>
      </c>
      <c r="AF18" s="1405"/>
      <c r="AI18" s="48" t="str">
        <f t="shared" ca="1" si="3"/>
        <v>高校生</v>
      </c>
      <c r="AJ18" s="48">
        <f t="shared" ca="1" si="2"/>
        <v>0</v>
      </c>
      <c r="AK18" s="48">
        <f t="shared" ca="1" si="2"/>
        <v>0</v>
      </c>
      <c r="AL18" s="48">
        <f t="shared" ca="1" si="2"/>
        <v>0</v>
      </c>
      <c r="AM18" s="48">
        <f t="shared" ca="1" si="2"/>
        <v>0</v>
      </c>
      <c r="AN18" s="48">
        <f t="shared" ca="1" si="2"/>
        <v>0</v>
      </c>
      <c r="AO18" s="48">
        <f t="shared" ca="1" si="2"/>
        <v>0</v>
      </c>
      <c r="AP18" s="48">
        <f t="shared" ca="1" si="2"/>
        <v>0</v>
      </c>
      <c r="AQ18" s="48">
        <f t="shared" ca="1" si="2"/>
        <v>0</v>
      </c>
      <c r="AR18" s="48">
        <f t="shared" ca="1" si="2"/>
        <v>0</v>
      </c>
      <c r="AS18" s="48">
        <f t="shared" ca="1" si="2"/>
        <v>0</v>
      </c>
      <c r="AT18" s="48">
        <f t="shared" ca="1" si="2"/>
        <v>0</v>
      </c>
      <c r="AU18" s="48">
        <f t="shared" ca="1" si="2"/>
        <v>0</v>
      </c>
    </row>
    <row r="19" spans="3:47" ht="18" customHeight="1" x14ac:dyDescent="0.15">
      <c r="C19" s="1410" t="s">
        <v>285</v>
      </c>
      <c r="D19" s="1411"/>
      <c r="E19" s="404"/>
      <c r="F19" s="405"/>
      <c r="G19" s="404"/>
      <c r="H19" s="403"/>
      <c r="I19" s="1406">
        <f>入力2【名簿】!BS30</f>
        <v>0</v>
      </c>
      <c r="J19" s="1407"/>
      <c r="K19" s="1404">
        <f>入力2【名簿】!BU30</f>
        <v>0</v>
      </c>
      <c r="L19" s="1405"/>
      <c r="M19" s="1406">
        <f>入力2【名簿】!BW30</f>
        <v>0</v>
      </c>
      <c r="N19" s="1407"/>
      <c r="O19" s="1406">
        <f>入力2【名簿】!BY30</f>
        <v>0</v>
      </c>
      <c r="P19" s="1405"/>
      <c r="Q19" s="1406">
        <f>入力2【名簿】!CA30</f>
        <v>0</v>
      </c>
      <c r="R19" s="1407"/>
      <c r="S19" s="1406">
        <f>入力2【名簿】!CC30</f>
        <v>0</v>
      </c>
      <c r="T19" s="1405"/>
      <c r="U19" s="1406">
        <f>入力2【名簿】!CE30</f>
        <v>0</v>
      </c>
      <c r="V19" s="1407"/>
      <c r="W19" s="1406">
        <f>入力2【名簿】!CG30</f>
        <v>0</v>
      </c>
      <c r="X19" s="1405"/>
      <c r="Y19" s="1406">
        <f>入力2【名簿】!CI30</f>
        <v>0</v>
      </c>
      <c r="Z19" s="1407"/>
      <c r="AA19" s="1406">
        <f>入力2【名簿】!CK30</f>
        <v>0</v>
      </c>
      <c r="AB19" s="1405"/>
      <c r="AC19" s="1406">
        <f>入力2【名簿】!CM30</f>
        <v>0</v>
      </c>
      <c r="AD19" s="1407"/>
      <c r="AE19" s="1404">
        <f>入力2【名簿】!CO30</f>
        <v>0</v>
      </c>
      <c r="AF19" s="1405"/>
      <c r="AI19" s="48" t="str">
        <f t="shared" ca="1" si="3"/>
        <v>指導者等</v>
      </c>
      <c r="AJ19" s="48">
        <f t="shared" ca="1" si="2"/>
        <v>0</v>
      </c>
      <c r="AK19" s="48">
        <f t="shared" ca="1" si="2"/>
        <v>0</v>
      </c>
      <c r="AL19" s="48">
        <f t="shared" ca="1" si="2"/>
        <v>0</v>
      </c>
      <c r="AM19" s="48">
        <f t="shared" ca="1" si="2"/>
        <v>0</v>
      </c>
      <c r="AN19" s="48">
        <f t="shared" ca="1" si="2"/>
        <v>0</v>
      </c>
      <c r="AO19" s="48">
        <f t="shared" ca="1" si="2"/>
        <v>0</v>
      </c>
      <c r="AP19" s="48">
        <f t="shared" ca="1" si="2"/>
        <v>0</v>
      </c>
      <c r="AQ19" s="48">
        <f t="shared" ca="1" si="2"/>
        <v>0</v>
      </c>
      <c r="AR19" s="48">
        <f t="shared" ca="1" si="2"/>
        <v>0</v>
      </c>
      <c r="AS19" s="48">
        <f t="shared" ca="1" si="2"/>
        <v>0</v>
      </c>
      <c r="AT19" s="48">
        <f t="shared" ca="1" si="2"/>
        <v>0</v>
      </c>
      <c r="AU19" s="48">
        <f t="shared" ca="1" si="2"/>
        <v>0</v>
      </c>
    </row>
    <row r="20" spans="3:47" ht="18" customHeight="1" x14ac:dyDescent="0.15">
      <c r="C20" s="1410" t="s">
        <v>286</v>
      </c>
      <c r="D20" s="1411"/>
      <c r="E20" s="404"/>
      <c r="F20" s="405"/>
      <c r="G20" s="404"/>
      <c r="H20" s="403"/>
      <c r="I20" s="1406">
        <f>入力2【名簿】!BS31</f>
        <v>0</v>
      </c>
      <c r="J20" s="1407"/>
      <c r="K20" s="1404">
        <f>入力2【名簿】!BU31</f>
        <v>0</v>
      </c>
      <c r="L20" s="1405"/>
      <c r="M20" s="1406">
        <f>入力2【名簿】!BW31</f>
        <v>0</v>
      </c>
      <c r="N20" s="1407"/>
      <c r="O20" s="1406">
        <f>入力2【名簿】!BY31</f>
        <v>0</v>
      </c>
      <c r="P20" s="1405"/>
      <c r="Q20" s="1406">
        <f>入力2【名簿】!CA31</f>
        <v>0</v>
      </c>
      <c r="R20" s="1407"/>
      <c r="S20" s="1406">
        <f>入力2【名簿】!CC31</f>
        <v>0</v>
      </c>
      <c r="T20" s="1405"/>
      <c r="U20" s="1406">
        <f>入力2【名簿】!CE31</f>
        <v>0</v>
      </c>
      <c r="V20" s="1407"/>
      <c r="W20" s="1406">
        <f>入力2【名簿】!CG31</f>
        <v>0</v>
      </c>
      <c r="X20" s="1405"/>
      <c r="Y20" s="1406">
        <f>入力2【名簿】!CI31</f>
        <v>0</v>
      </c>
      <c r="Z20" s="1407"/>
      <c r="AA20" s="1406">
        <f>入力2【名簿】!CK31</f>
        <v>0</v>
      </c>
      <c r="AB20" s="1405"/>
      <c r="AC20" s="1406">
        <f>入力2【名簿】!CM31</f>
        <v>0</v>
      </c>
      <c r="AD20" s="1407"/>
      <c r="AE20" s="1404">
        <f>入力2【名簿】!CO31</f>
        <v>0</v>
      </c>
      <c r="AF20" s="1405"/>
      <c r="AI20" s="48" t="str">
        <f t="shared" ca="1" si="3"/>
        <v>その他</v>
      </c>
      <c r="AJ20" s="48">
        <f t="shared" ca="1" si="2"/>
        <v>0</v>
      </c>
      <c r="AK20" s="48">
        <f t="shared" ca="1" si="2"/>
        <v>0</v>
      </c>
      <c r="AL20" s="48">
        <f t="shared" ca="1" si="2"/>
        <v>0</v>
      </c>
      <c r="AM20" s="48">
        <f t="shared" ca="1" si="2"/>
        <v>0</v>
      </c>
      <c r="AN20" s="48">
        <f t="shared" ca="1" si="2"/>
        <v>0</v>
      </c>
      <c r="AO20" s="48">
        <f t="shared" ca="1" si="2"/>
        <v>0</v>
      </c>
      <c r="AP20" s="48">
        <f t="shared" ca="1" si="2"/>
        <v>0</v>
      </c>
      <c r="AQ20" s="48">
        <f t="shared" ca="1" si="2"/>
        <v>0</v>
      </c>
      <c r="AR20" s="48">
        <f t="shared" ca="1" si="2"/>
        <v>0</v>
      </c>
      <c r="AS20" s="48">
        <f t="shared" ca="1" si="2"/>
        <v>0</v>
      </c>
      <c r="AT20" s="48">
        <f t="shared" ca="1" si="2"/>
        <v>0</v>
      </c>
      <c r="AU20" s="48">
        <f t="shared" ca="1" si="2"/>
        <v>0</v>
      </c>
    </row>
    <row r="21" spans="3:47" ht="18" customHeight="1" x14ac:dyDescent="0.15">
      <c r="C21" s="1412" t="s">
        <v>319</v>
      </c>
      <c r="D21" s="1413"/>
      <c r="E21" s="397"/>
      <c r="F21" s="398"/>
      <c r="G21" s="397"/>
      <c r="H21" s="396"/>
      <c r="I21" s="1406">
        <f>入力2【名簿】!BS32</f>
        <v>0</v>
      </c>
      <c r="J21" s="1407"/>
      <c r="K21" s="1408">
        <f>入力2【名簿】!BU32</f>
        <v>0</v>
      </c>
      <c r="L21" s="1409"/>
      <c r="M21" s="1408">
        <f>入力2【名簿】!BW32</f>
        <v>0</v>
      </c>
      <c r="N21" s="1426"/>
      <c r="O21" s="1408">
        <f>入力2【名簿】!BY32</f>
        <v>0</v>
      </c>
      <c r="P21" s="1409"/>
      <c r="Q21" s="1408">
        <f>入力2【名簿】!CA32</f>
        <v>0</v>
      </c>
      <c r="R21" s="1426"/>
      <c r="S21" s="1408">
        <f>入力2【名簿】!CC32</f>
        <v>0</v>
      </c>
      <c r="T21" s="1409"/>
      <c r="U21" s="1437">
        <f>入力2【名簿】!CE32</f>
        <v>0</v>
      </c>
      <c r="V21" s="1438"/>
      <c r="W21" s="1408">
        <f>入力2【名簿】!CG32</f>
        <v>0</v>
      </c>
      <c r="X21" s="1409"/>
      <c r="Y21" s="1408">
        <f>入力2【名簿】!CI32</f>
        <v>0</v>
      </c>
      <c r="Z21" s="1426"/>
      <c r="AA21" s="1408">
        <f>入力2【名簿】!CK32</f>
        <v>0</v>
      </c>
      <c r="AB21" s="1409"/>
      <c r="AC21" s="1408">
        <f>入力2【名簿】!CM32</f>
        <v>0</v>
      </c>
      <c r="AD21" s="1426"/>
      <c r="AE21" s="1408">
        <f>入力2【名簿】!CO32</f>
        <v>0</v>
      </c>
      <c r="AF21" s="1409"/>
    </row>
    <row r="22" spans="3:47" ht="18" customHeight="1" x14ac:dyDescent="0.15">
      <c r="C22" s="388"/>
      <c r="D22" s="388"/>
      <c r="E22" s="112"/>
      <c r="F22" s="112"/>
      <c r="G22" s="389"/>
      <c r="H22" s="389"/>
      <c r="I22" s="391"/>
      <c r="J22" s="121"/>
      <c r="K22" s="121"/>
      <c r="L22" s="121"/>
      <c r="M22" s="121"/>
      <c r="N22" s="121"/>
      <c r="O22" s="121"/>
      <c r="P22" s="121"/>
      <c r="Q22" s="121"/>
      <c r="R22" s="121"/>
      <c r="S22" s="121"/>
      <c r="T22" s="121"/>
      <c r="U22" s="113"/>
      <c r="V22" s="113"/>
      <c r="W22" s="121"/>
      <c r="X22" s="121"/>
      <c r="Y22" s="121"/>
      <c r="Z22" s="121"/>
      <c r="AA22" s="121"/>
      <c r="AB22" s="121"/>
      <c r="AC22" s="121"/>
      <c r="AD22" s="121"/>
      <c r="AE22" s="121"/>
      <c r="AF22" s="121"/>
    </row>
    <row r="23" spans="3:47" ht="18" customHeight="1" x14ac:dyDescent="0.15">
      <c r="C23" s="388" t="s">
        <v>318</v>
      </c>
      <c r="D23" s="388"/>
      <c r="E23" s="112"/>
      <c r="F23" s="112"/>
      <c r="G23" s="389"/>
      <c r="H23" s="389"/>
      <c r="I23" s="112"/>
      <c r="J23" s="113"/>
      <c r="K23" s="113"/>
      <c r="L23" s="113"/>
      <c r="M23" s="113"/>
      <c r="N23" s="113"/>
      <c r="O23" s="113"/>
      <c r="P23" s="113"/>
      <c r="Q23" s="113"/>
      <c r="R23" s="113"/>
      <c r="S23" s="113"/>
      <c r="T23" s="113"/>
      <c r="U23" s="113"/>
      <c r="V23" s="113"/>
      <c r="W23" s="113"/>
      <c r="X23" s="113"/>
      <c r="Y23" s="119"/>
      <c r="Z23" s="119"/>
      <c r="AA23" s="119"/>
      <c r="AB23" s="119"/>
      <c r="AC23" s="113"/>
      <c r="AD23" s="113"/>
      <c r="AE23" s="113"/>
      <c r="AF23" s="113"/>
    </row>
    <row r="24" spans="3:47" ht="18" customHeight="1" x14ac:dyDescent="0.15">
      <c r="C24" s="388"/>
      <c r="D24" s="388"/>
      <c r="E24" s="112"/>
      <c r="F24" s="112"/>
      <c r="G24" s="389"/>
      <c r="H24" s="389"/>
      <c r="I24" s="1401" t="s">
        <v>248</v>
      </c>
      <c r="J24" s="1402"/>
      <c r="K24" s="1402"/>
      <c r="L24" s="1403"/>
      <c r="M24" s="1401" t="s">
        <v>249</v>
      </c>
      <c r="N24" s="1402"/>
      <c r="O24" s="1402"/>
      <c r="P24" s="1403"/>
      <c r="Q24" s="1401" t="s">
        <v>250</v>
      </c>
      <c r="R24" s="1402"/>
      <c r="S24" s="1402"/>
      <c r="T24" s="1403"/>
      <c r="U24" s="1401" t="s">
        <v>331</v>
      </c>
      <c r="V24" s="1402"/>
      <c r="W24" s="1402"/>
      <c r="X24" s="1402"/>
      <c r="Y24" s="1395" t="s">
        <v>330</v>
      </c>
      <c r="Z24" s="1396"/>
      <c r="AA24" s="1396"/>
      <c r="AB24" s="1396"/>
      <c r="AC24" s="1397" t="s">
        <v>329</v>
      </c>
      <c r="AD24" s="1398"/>
      <c r="AE24" s="1398"/>
      <c r="AF24" s="1399"/>
    </row>
    <row r="25" spans="3:47" ht="18" customHeight="1" x14ac:dyDescent="0.15">
      <c r="C25" s="112"/>
      <c r="D25" s="112"/>
      <c r="E25" s="426"/>
      <c r="F25" s="387"/>
      <c r="G25" s="1439"/>
      <c r="H25" s="1440"/>
      <c r="I25" s="425"/>
      <c r="J25" s="424" t="s">
        <v>151</v>
      </c>
      <c r="K25" s="424" t="s">
        <v>150</v>
      </c>
      <c r="L25" s="420" t="s">
        <v>287</v>
      </c>
      <c r="M25" s="423"/>
      <c r="N25" s="424" t="s">
        <v>151</v>
      </c>
      <c r="O25" s="424" t="s">
        <v>150</v>
      </c>
      <c r="P25" s="420" t="s">
        <v>287</v>
      </c>
      <c r="Q25" s="423"/>
      <c r="R25" s="424" t="s">
        <v>151</v>
      </c>
      <c r="S25" s="424" t="s">
        <v>150</v>
      </c>
      <c r="T25" s="420" t="s">
        <v>287</v>
      </c>
      <c r="U25" s="423"/>
      <c r="V25" s="424" t="s">
        <v>151</v>
      </c>
      <c r="W25" s="424" t="s">
        <v>150</v>
      </c>
      <c r="X25" s="420" t="s">
        <v>287</v>
      </c>
      <c r="Y25" s="423"/>
      <c r="Z25" s="424" t="s">
        <v>151</v>
      </c>
      <c r="AA25" s="424" t="s">
        <v>150</v>
      </c>
      <c r="AB25" s="420" t="s">
        <v>287</v>
      </c>
      <c r="AC25" s="423"/>
      <c r="AD25" s="422" t="s">
        <v>151</v>
      </c>
      <c r="AE25" s="421" t="s">
        <v>150</v>
      </c>
      <c r="AF25" s="648" t="s">
        <v>287</v>
      </c>
    </row>
    <row r="26" spans="3:47" ht="18" customHeight="1" x14ac:dyDescent="0.2">
      <c r="C26" s="1436" t="s">
        <v>288</v>
      </c>
      <c r="D26" s="1436"/>
      <c r="E26" s="383"/>
      <c r="F26" s="112"/>
      <c r="G26" s="419"/>
      <c r="H26" s="418"/>
      <c r="I26" s="417"/>
      <c r="J26" s="415">
        <f>入力2【名簿】!BT35</f>
        <v>0</v>
      </c>
      <c r="K26" s="415">
        <f>入力2【名簿】!BU35</f>
        <v>0</v>
      </c>
      <c r="L26" s="414">
        <f>入力2【名簿】!BV35</f>
        <v>0</v>
      </c>
      <c r="M26" s="416"/>
      <c r="N26" s="415">
        <f>入力2【名簿】!BX35</f>
        <v>0</v>
      </c>
      <c r="O26" s="415">
        <f>入力2【名簿】!BY35</f>
        <v>0</v>
      </c>
      <c r="P26" s="414">
        <f>入力2【名簿】!BZ35</f>
        <v>0</v>
      </c>
      <c r="Q26" s="416"/>
      <c r="R26" s="415">
        <f>入力2【名簿】!CB35</f>
        <v>0</v>
      </c>
      <c r="S26" s="415">
        <f>入力2【名簿】!CC35</f>
        <v>0</v>
      </c>
      <c r="T26" s="414">
        <f>入力2【名簿】!CD35</f>
        <v>0</v>
      </c>
      <c r="U26" s="416"/>
      <c r="V26" s="415">
        <f>入力2【名簿】!CF35</f>
        <v>0</v>
      </c>
      <c r="W26" s="415">
        <f>入力2【名簿】!CG35</f>
        <v>0</v>
      </c>
      <c r="X26" s="415">
        <f>入力2【名簿】!CH35</f>
        <v>0</v>
      </c>
      <c r="Y26" s="416"/>
      <c r="Z26" s="415">
        <f>入力2【名簿】!CJ35</f>
        <v>0</v>
      </c>
      <c r="AA26" s="415">
        <f>入力2【名簿】!CK35</f>
        <v>0</v>
      </c>
      <c r="AB26" s="414">
        <f>入力2【名簿】!CL35</f>
        <v>0</v>
      </c>
      <c r="AC26" s="649"/>
      <c r="AD26" s="415">
        <f>入力2【名簿】!CN35</f>
        <v>0</v>
      </c>
      <c r="AE26" s="415">
        <f>入力2【名簿】!CO35</f>
        <v>0</v>
      </c>
      <c r="AF26" s="414">
        <f>入力2【名簿】!CP35</f>
        <v>0</v>
      </c>
    </row>
    <row r="27" spans="3:47" ht="18" customHeight="1" x14ac:dyDescent="0.15">
      <c r="C27" s="1418" t="s">
        <v>283</v>
      </c>
      <c r="D27" s="1419"/>
      <c r="E27" s="412"/>
      <c r="F27" s="413"/>
      <c r="G27" s="412"/>
      <c r="H27" s="411"/>
      <c r="I27" s="410"/>
      <c r="J27" s="408">
        <f>入力2【名簿】!BT36</f>
        <v>0</v>
      </c>
      <c r="K27" s="408">
        <f>入力2【名簿】!BU36</f>
        <v>0</v>
      </c>
      <c r="L27" s="407">
        <f>入力2【名簿】!BV36</f>
        <v>0</v>
      </c>
      <c r="M27" s="409"/>
      <c r="N27" s="408">
        <f>入力2【名簿】!BX36</f>
        <v>0</v>
      </c>
      <c r="O27" s="408">
        <f>入力2【名簿】!BY36</f>
        <v>0</v>
      </c>
      <c r="P27" s="407">
        <f>入力2【名簿】!BZ36</f>
        <v>0</v>
      </c>
      <c r="Q27" s="409"/>
      <c r="R27" s="408">
        <f>入力2【名簿】!CB36</f>
        <v>0</v>
      </c>
      <c r="S27" s="408">
        <f>入力2【名簿】!CC36</f>
        <v>0</v>
      </c>
      <c r="T27" s="407">
        <f>入力2【名簿】!CD36</f>
        <v>0</v>
      </c>
      <c r="U27" s="409"/>
      <c r="V27" s="408">
        <f>入力2【名簿】!CF36</f>
        <v>0</v>
      </c>
      <c r="W27" s="408">
        <f>入力2【名簿】!CG36</f>
        <v>0</v>
      </c>
      <c r="X27" s="408">
        <f>入力2【名簿】!CH36</f>
        <v>0</v>
      </c>
      <c r="Y27" s="409"/>
      <c r="Z27" s="408">
        <f>入力2【名簿】!CJ36</f>
        <v>0</v>
      </c>
      <c r="AA27" s="408">
        <f>入力2【名簿】!CK36</f>
        <v>0</v>
      </c>
      <c r="AB27" s="407">
        <f>入力2【名簿】!CL36</f>
        <v>0</v>
      </c>
      <c r="AC27" s="650"/>
      <c r="AD27" s="408">
        <f>入力2【名簿】!CN36</f>
        <v>0</v>
      </c>
      <c r="AE27" s="408">
        <f>入力2【名簿】!CO36</f>
        <v>0</v>
      </c>
      <c r="AF27" s="407">
        <f>入力2【名簿】!CP36</f>
        <v>0</v>
      </c>
    </row>
    <row r="28" spans="3:47" ht="18" customHeight="1" x14ac:dyDescent="0.15">
      <c r="C28" s="1410" t="s">
        <v>284</v>
      </c>
      <c r="D28" s="1411"/>
      <c r="E28" s="404"/>
      <c r="F28" s="405"/>
      <c r="G28" s="404"/>
      <c r="H28" s="403"/>
      <c r="I28" s="402"/>
      <c r="J28" s="400">
        <f>入力2【名簿】!BT37</f>
        <v>0</v>
      </c>
      <c r="K28" s="400">
        <f>入力2【名簿】!BU37</f>
        <v>0</v>
      </c>
      <c r="L28" s="399">
        <f>入力2【名簿】!BV37</f>
        <v>0</v>
      </c>
      <c r="M28" s="406"/>
      <c r="N28" s="400">
        <f>入力2【名簿】!BX37</f>
        <v>0</v>
      </c>
      <c r="O28" s="400">
        <f>入力2【名簿】!BY37</f>
        <v>0</v>
      </c>
      <c r="P28" s="399">
        <f>入力2【名簿】!BZ37</f>
        <v>0</v>
      </c>
      <c r="Q28" s="406"/>
      <c r="R28" s="400">
        <f>入力2【名簿】!CB37</f>
        <v>0</v>
      </c>
      <c r="S28" s="400">
        <f>入力2【名簿】!CC37</f>
        <v>0</v>
      </c>
      <c r="T28" s="399">
        <f>入力2【名簿】!CD37</f>
        <v>0</v>
      </c>
      <c r="U28" s="406"/>
      <c r="V28" s="400">
        <f>入力2【名簿】!CF37</f>
        <v>0</v>
      </c>
      <c r="W28" s="400">
        <f>入力2【名簿】!CG37</f>
        <v>0</v>
      </c>
      <c r="X28" s="400">
        <f>入力2【名簿】!CH37</f>
        <v>0</v>
      </c>
      <c r="Y28" s="406"/>
      <c r="Z28" s="400">
        <f>入力2【名簿】!CJ37</f>
        <v>0</v>
      </c>
      <c r="AA28" s="400">
        <f>入力2【名簿】!CK37</f>
        <v>0</v>
      </c>
      <c r="AB28" s="399">
        <f>入力2【名簿】!CL37</f>
        <v>0</v>
      </c>
      <c r="AC28" s="651"/>
      <c r="AD28" s="400">
        <f>入力2【名簿】!CN37</f>
        <v>0</v>
      </c>
      <c r="AE28" s="400">
        <f>入力2【名簿】!CO37</f>
        <v>0</v>
      </c>
      <c r="AF28" s="399">
        <f>入力2【名簿】!CP37</f>
        <v>0</v>
      </c>
    </row>
    <row r="29" spans="3:47" ht="18" customHeight="1" x14ac:dyDescent="0.15">
      <c r="C29" s="1410" t="s">
        <v>83</v>
      </c>
      <c r="D29" s="1411"/>
      <c r="E29" s="404"/>
      <c r="F29" s="405"/>
      <c r="G29" s="404"/>
      <c r="H29" s="403"/>
      <c r="I29" s="402"/>
      <c r="J29" s="400">
        <f>入力2【名簿】!BT38</f>
        <v>0</v>
      </c>
      <c r="K29" s="400">
        <f>入力2【名簿】!BU38</f>
        <v>0</v>
      </c>
      <c r="L29" s="399">
        <f>入力2【名簿】!BV38</f>
        <v>0</v>
      </c>
      <c r="M29" s="406"/>
      <c r="N29" s="400">
        <f>入力2【名簿】!BX38</f>
        <v>0</v>
      </c>
      <c r="O29" s="400">
        <f>入力2【名簿】!BY38</f>
        <v>0</v>
      </c>
      <c r="P29" s="399">
        <f>入力2【名簿】!BZ38</f>
        <v>0</v>
      </c>
      <c r="Q29" s="406"/>
      <c r="R29" s="400">
        <f>入力2【名簿】!CB38</f>
        <v>0</v>
      </c>
      <c r="S29" s="400">
        <f>入力2【名簿】!CC38</f>
        <v>0</v>
      </c>
      <c r="T29" s="399">
        <f>入力2【名簿】!CD38</f>
        <v>0</v>
      </c>
      <c r="U29" s="406"/>
      <c r="V29" s="400">
        <f>入力2【名簿】!CF38</f>
        <v>0</v>
      </c>
      <c r="W29" s="400">
        <f>入力2【名簿】!CG38</f>
        <v>0</v>
      </c>
      <c r="X29" s="400">
        <f>入力2【名簿】!CH38</f>
        <v>0</v>
      </c>
      <c r="Y29" s="406"/>
      <c r="Z29" s="400">
        <f>入力2【名簿】!CJ38</f>
        <v>0</v>
      </c>
      <c r="AA29" s="400">
        <f>入力2【名簿】!CK38</f>
        <v>0</v>
      </c>
      <c r="AB29" s="399">
        <f>入力2【名簿】!CL38</f>
        <v>0</v>
      </c>
      <c r="AC29" s="651"/>
      <c r="AD29" s="400">
        <f>入力2【名簿】!CN38</f>
        <v>0</v>
      </c>
      <c r="AE29" s="400">
        <f>入力2【名簿】!CO38</f>
        <v>0</v>
      </c>
      <c r="AF29" s="399">
        <f>入力2【名簿】!CP38</f>
        <v>0</v>
      </c>
    </row>
    <row r="30" spans="3:47" ht="18" customHeight="1" x14ac:dyDescent="0.15">
      <c r="C30" s="1410" t="s">
        <v>84</v>
      </c>
      <c r="D30" s="1411"/>
      <c r="E30" s="404"/>
      <c r="F30" s="405"/>
      <c r="G30" s="404"/>
      <c r="H30" s="403"/>
      <c r="I30" s="402"/>
      <c r="J30" s="400">
        <f>入力2【名簿】!BT39</f>
        <v>0</v>
      </c>
      <c r="K30" s="400">
        <f>入力2【名簿】!BU39</f>
        <v>0</v>
      </c>
      <c r="L30" s="399">
        <f>入力2【名簿】!BV39</f>
        <v>0</v>
      </c>
      <c r="M30" s="406"/>
      <c r="N30" s="400">
        <f>入力2【名簿】!BX39</f>
        <v>0</v>
      </c>
      <c r="O30" s="400">
        <f>入力2【名簿】!BY39</f>
        <v>0</v>
      </c>
      <c r="P30" s="399">
        <f>入力2【名簿】!BZ39</f>
        <v>0</v>
      </c>
      <c r="Q30" s="406"/>
      <c r="R30" s="400">
        <f>入力2【名簿】!CB39</f>
        <v>0</v>
      </c>
      <c r="S30" s="400">
        <f>入力2【名簿】!CC39</f>
        <v>0</v>
      </c>
      <c r="T30" s="399">
        <f>入力2【名簿】!CD39</f>
        <v>0</v>
      </c>
      <c r="U30" s="406"/>
      <c r="V30" s="400">
        <f>入力2【名簿】!CF39</f>
        <v>0</v>
      </c>
      <c r="W30" s="400">
        <f>入力2【名簿】!CG39</f>
        <v>0</v>
      </c>
      <c r="X30" s="400">
        <f>入力2【名簿】!CH39</f>
        <v>0</v>
      </c>
      <c r="Y30" s="406"/>
      <c r="Z30" s="400">
        <f>入力2【名簿】!CJ39</f>
        <v>0</v>
      </c>
      <c r="AA30" s="400">
        <f>入力2【名簿】!CK39</f>
        <v>0</v>
      </c>
      <c r="AB30" s="399">
        <f>入力2【名簿】!CL39</f>
        <v>0</v>
      </c>
      <c r="AC30" s="651"/>
      <c r="AD30" s="400">
        <f>入力2【名簿】!CN39</f>
        <v>0</v>
      </c>
      <c r="AE30" s="400">
        <f>入力2【名簿】!CO39</f>
        <v>0</v>
      </c>
      <c r="AF30" s="399">
        <f>入力2【名簿】!CP39</f>
        <v>0</v>
      </c>
    </row>
    <row r="31" spans="3:47" ht="18" customHeight="1" x14ac:dyDescent="0.15">
      <c r="C31" s="1410" t="s">
        <v>285</v>
      </c>
      <c r="D31" s="1411"/>
      <c r="E31" s="404"/>
      <c r="F31" s="405"/>
      <c r="G31" s="404"/>
      <c r="H31" s="403"/>
      <c r="I31" s="402"/>
      <c r="J31" s="400">
        <f>入力2【名簿】!BT40</f>
        <v>0</v>
      </c>
      <c r="K31" s="400">
        <f>入力2【名簿】!BU40</f>
        <v>0</v>
      </c>
      <c r="L31" s="399">
        <f>入力2【名簿】!BV40</f>
        <v>0</v>
      </c>
      <c r="M31" s="406"/>
      <c r="N31" s="400">
        <f>入力2【名簿】!BX40</f>
        <v>0</v>
      </c>
      <c r="O31" s="400">
        <f>入力2【名簿】!BY40</f>
        <v>0</v>
      </c>
      <c r="P31" s="399">
        <f>入力2【名簿】!BZ40</f>
        <v>0</v>
      </c>
      <c r="Q31" s="406"/>
      <c r="R31" s="400">
        <f>入力2【名簿】!CB40</f>
        <v>0</v>
      </c>
      <c r="S31" s="400">
        <f>入力2【名簿】!CC40</f>
        <v>0</v>
      </c>
      <c r="T31" s="399">
        <f>入力2【名簿】!CD40</f>
        <v>0</v>
      </c>
      <c r="U31" s="406"/>
      <c r="V31" s="400">
        <f>入力2【名簿】!CF40</f>
        <v>0</v>
      </c>
      <c r="W31" s="400">
        <f>入力2【名簿】!CG40</f>
        <v>0</v>
      </c>
      <c r="X31" s="400">
        <f>入力2【名簿】!CH40</f>
        <v>0</v>
      </c>
      <c r="Y31" s="406"/>
      <c r="Z31" s="400">
        <f>入力2【名簿】!CJ40</f>
        <v>0</v>
      </c>
      <c r="AA31" s="400">
        <f>入力2【名簿】!CK40</f>
        <v>0</v>
      </c>
      <c r="AB31" s="399">
        <f>入力2【名簿】!CL40</f>
        <v>0</v>
      </c>
      <c r="AC31" s="651"/>
      <c r="AD31" s="400">
        <f>入力2【名簿】!CN40</f>
        <v>0</v>
      </c>
      <c r="AE31" s="400">
        <f>入力2【名簿】!CO40</f>
        <v>0</v>
      </c>
      <c r="AF31" s="399">
        <f>入力2【名簿】!CP40</f>
        <v>0</v>
      </c>
    </row>
    <row r="32" spans="3:47" ht="18" customHeight="1" x14ac:dyDescent="0.15">
      <c r="C32" s="1410" t="s">
        <v>286</v>
      </c>
      <c r="D32" s="1411"/>
      <c r="E32" s="404"/>
      <c r="F32" s="405"/>
      <c r="G32" s="404"/>
      <c r="H32" s="403"/>
      <c r="I32" s="402"/>
      <c r="J32" s="400">
        <f>入力2【名簿】!BT41</f>
        <v>0</v>
      </c>
      <c r="K32" s="400">
        <f>入力2【名簿】!BU41</f>
        <v>0</v>
      </c>
      <c r="L32" s="399">
        <f>入力2【名簿】!BV41</f>
        <v>0</v>
      </c>
      <c r="M32" s="401"/>
      <c r="N32" s="400">
        <f>入力2【名簿】!BX41</f>
        <v>0</v>
      </c>
      <c r="O32" s="400">
        <f>入力2【名簿】!BY41</f>
        <v>0</v>
      </c>
      <c r="P32" s="399">
        <f>入力2【名簿】!BZ41</f>
        <v>0</v>
      </c>
      <c r="Q32" s="401"/>
      <c r="R32" s="400">
        <f>入力2【名簿】!CB41</f>
        <v>0</v>
      </c>
      <c r="S32" s="400">
        <f>入力2【名簿】!CC41</f>
        <v>0</v>
      </c>
      <c r="T32" s="399">
        <f>入力2【名簿】!CD41</f>
        <v>0</v>
      </c>
      <c r="U32" s="401"/>
      <c r="V32" s="400">
        <f>入力2【名簿】!CF41</f>
        <v>0</v>
      </c>
      <c r="W32" s="400">
        <f>入力2【名簿】!CG41</f>
        <v>0</v>
      </c>
      <c r="X32" s="400">
        <f>入力2【名簿】!CH41</f>
        <v>0</v>
      </c>
      <c r="Y32" s="401"/>
      <c r="Z32" s="400">
        <f>入力2【名簿】!CJ41</f>
        <v>0</v>
      </c>
      <c r="AA32" s="400">
        <f>入力2【名簿】!CK41</f>
        <v>0</v>
      </c>
      <c r="AB32" s="399">
        <f>入力2【名簿】!CL41</f>
        <v>0</v>
      </c>
      <c r="AC32" s="651"/>
      <c r="AD32" s="400">
        <f>入力2【名簿】!CN41</f>
        <v>0</v>
      </c>
      <c r="AE32" s="400">
        <f>入力2【名簿】!CO41</f>
        <v>0</v>
      </c>
      <c r="AF32" s="399">
        <f>入力2【名簿】!CP41</f>
        <v>0</v>
      </c>
    </row>
    <row r="33" spans="3:32" ht="18" customHeight="1" x14ac:dyDescent="0.15">
      <c r="C33" s="1412" t="s">
        <v>317</v>
      </c>
      <c r="D33" s="1413"/>
      <c r="E33" s="397"/>
      <c r="F33" s="398"/>
      <c r="G33" s="397"/>
      <c r="H33" s="396"/>
      <c r="I33" s="395"/>
      <c r="J33" s="393">
        <f>入力2【名簿】!BT42</f>
        <v>0</v>
      </c>
      <c r="K33" s="393">
        <f>入力2【名簿】!BU42</f>
        <v>0</v>
      </c>
      <c r="L33" s="392">
        <f>入力2【名簿】!BV42</f>
        <v>0</v>
      </c>
      <c r="M33" s="394"/>
      <c r="N33" s="393">
        <f>入力2【名簿】!BX42</f>
        <v>0</v>
      </c>
      <c r="O33" s="393">
        <f>入力2【名簿】!BY42</f>
        <v>0</v>
      </c>
      <c r="P33" s="392">
        <f>入力2【名簿】!BZ42</f>
        <v>0</v>
      </c>
      <c r="Q33" s="394"/>
      <c r="R33" s="393">
        <f>入力2【名簿】!CB42</f>
        <v>0</v>
      </c>
      <c r="S33" s="393">
        <f>入力2【名簿】!CC42</f>
        <v>0</v>
      </c>
      <c r="T33" s="392">
        <f>入力2【名簿】!CD42</f>
        <v>0</v>
      </c>
      <c r="U33" s="394"/>
      <c r="V33" s="393">
        <f>入力2【名簿】!CF42</f>
        <v>0</v>
      </c>
      <c r="W33" s="393">
        <f>入力2【名簿】!CG42</f>
        <v>0</v>
      </c>
      <c r="X33" s="392">
        <f>入力2【名簿】!CH42</f>
        <v>0</v>
      </c>
      <c r="Y33" s="394"/>
      <c r="Z33" s="393">
        <f>入力2【名簿】!CJ42</f>
        <v>0</v>
      </c>
      <c r="AA33" s="393">
        <f>入力2【名簿】!CK42</f>
        <v>0</v>
      </c>
      <c r="AB33" s="392">
        <f>入力2【名簿】!CL42</f>
        <v>0</v>
      </c>
      <c r="AC33" s="652"/>
      <c r="AD33" s="393">
        <f>入力2【名簿】!CN42</f>
        <v>0</v>
      </c>
      <c r="AE33" s="393">
        <f>入力2【名簿】!CO42</f>
        <v>0</v>
      </c>
      <c r="AF33" s="392">
        <f>入力2【名簿】!CP42</f>
        <v>0</v>
      </c>
    </row>
    <row r="34" spans="3:32" ht="18" customHeight="1" x14ac:dyDescent="0.15">
      <c r="C34" s="388"/>
      <c r="D34" s="388"/>
      <c r="E34" s="391"/>
      <c r="F34" s="391"/>
      <c r="G34" s="390"/>
      <c r="H34" s="390"/>
      <c r="I34" s="112"/>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row>
    <row r="35" spans="3:32" ht="18" customHeight="1" x14ac:dyDescent="0.15">
      <c r="C35" s="388" t="s">
        <v>316</v>
      </c>
      <c r="D35" s="388"/>
      <c r="E35" s="112"/>
      <c r="F35" s="112"/>
      <c r="G35" s="389"/>
      <c r="H35" s="389"/>
      <c r="I35" s="112"/>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row>
    <row r="36" spans="3:32" ht="18" customHeight="1" x14ac:dyDescent="0.15">
      <c r="C36" s="388"/>
      <c r="D36" s="388"/>
      <c r="E36" s="112"/>
      <c r="F36" s="387"/>
      <c r="G36" s="386"/>
      <c r="H36" s="386"/>
      <c r="I36" s="112"/>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row>
    <row r="37" spans="3:32" ht="18" customHeight="1" x14ac:dyDescent="0.15">
      <c r="C37" s="385"/>
      <c r="D37" s="385"/>
      <c r="E37" s="385"/>
      <c r="F37" s="384" t="s">
        <v>77</v>
      </c>
      <c r="G37" s="1441">
        <f>SUM(G39:H45)</f>
        <v>0</v>
      </c>
      <c r="H37" s="1442"/>
      <c r="I37" s="1441">
        <f>SUM(I39:J45)</f>
        <v>0</v>
      </c>
      <c r="J37" s="1443"/>
      <c r="K37" s="1444" t="s">
        <v>78</v>
      </c>
      <c r="L37" s="1445"/>
      <c r="M37" s="1441">
        <f>SUM(M39:N45)</f>
        <v>0</v>
      </c>
      <c r="N37" s="1442"/>
      <c r="O37" s="1441">
        <f>SUM(O39:P45)</f>
        <v>0</v>
      </c>
      <c r="P37" s="1443"/>
      <c r="Q37" s="369"/>
      <c r="R37" s="369"/>
      <c r="S37" s="369"/>
      <c r="T37" s="369"/>
      <c r="U37" s="369"/>
      <c r="V37" s="369"/>
      <c r="W37" s="369"/>
      <c r="X37" s="369"/>
      <c r="Y37" s="369"/>
      <c r="Z37" s="369"/>
      <c r="AA37" s="369"/>
      <c r="AB37" s="369"/>
      <c r="AC37" s="369"/>
      <c r="AD37" s="369"/>
      <c r="AE37" s="369"/>
      <c r="AF37" s="369"/>
    </row>
    <row r="38" spans="3:32" ht="18" customHeight="1" x14ac:dyDescent="0.15">
      <c r="C38" s="1446" t="s">
        <v>288</v>
      </c>
      <c r="D38" s="1446"/>
      <c r="E38" s="383">
        <f>SUM(E39:E45)</f>
        <v>0</v>
      </c>
      <c r="F38" s="382">
        <f>SUM(F39:F45)</f>
        <v>0</v>
      </c>
      <c r="G38" s="1447" t="s">
        <v>152</v>
      </c>
      <c r="H38" s="1448"/>
      <c r="I38" s="1447" t="s">
        <v>282</v>
      </c>
      <c r="J38" s="1449"/>
      <c r="K38" s="1450">
        <f>SUM(K39:L45)</f>
        <v>0</v>
      </c>
      <c r="L38" s="1451"/>
      <c r="M38" s="1447" t="s">
        <v>152</v>
      </c>
      <c r="N38" s="1448"/>
      <c r="O38" s="1447" t="s">
        <v>282</v>
      </c>
      <c r="P38" s="1449"/>
      <c r="Q38" s="369"/>
      <c r="R38" s="369"/>
      <c r="S38" s="369"/>
      <c r="T38" s="369"/>
      <c r="U38" s="369"/>
      <c r="V38" s="369"/>
      <c r="W38" s="369"/>
      <c r="X38" s="369"/>
      <c r="Y38" s="369"/>
      <c r="Z38" s="369"/>
      <c r="AA38" s="369"/>
      <c r="AB38" s="369"/>
      <c r="AC38" s="369"/>
      <c r="AD38" s="369"/>
      <c r="AE38" s="369"/>
      <c r="AF38" s="369"/>
    </row>
    <row r="39" spans="3:32" ht="18" customHeight="1" x14ac:dyDescent="0.15">
      <c r="C39" s="1418" t="s">
        <v>283</v>
      </c>
      <c r="D39" s="1419"/>
      <c r="E39" s="381">
        <f>入力2【名簿】!BP5</f>
        <v>0</v>
      </c>
      <c r="F39" s="378">
        <f>入力2【名簿】!BQ5</f>
        <v>0</v>
      </c>
      <c r="G39" s="1452">
        <f>入力2【名簿】!BS5</f>
        <v>0</v>
      </c>
      <c r="H39" s="1453"/>
      <c r="I39" s="1452">
        <f>入力2【名簿】!BU5</f>
        <v>0</v>
      </c>
      <c r="J39" s="1453"/>
      <c r="K39" s="1454">
        <f>入力2【名簿】!BW5</f>
        <v>0</v>
      </c>
      <c r="L39" s="1455"/>
      <c r="M39" s="1452">
        <f>入力2【名簿】!BY5</f>
        <v>0</v>
      </c>
      <c r="N39" s="1453"/>
      <c r="O39" s="1452">
        <f>入力2【名簿】!CA5</f>
        <v>0</v>
      </c>
      <c r="P39" s="1456"/>
      <c r="Q39" s="369"/>
      <c r="R39" s="369"/>
      <c r="S39" s="369"/>
      <c r="T39" s="369"/>
      <c r="U39" s="369"/>
      <c r="V39" s="369"/>
      <c r="W39" s="369"/>
      <c r="X39" s="369"/>
      <c r="Y39" s="369"/>
      <c r="Z39" s="369"/>
      <c r="AA39" s="369"/>
      <c r="AB39" s="369"/>
      <c r="AC39" s="369"/>
      <c r="AD39" s="369"/>
      <c r="AE39" s="369"/>
      <c r="AF39" s="369"/>
    </row>
    <row r="40" spans="3:32" ht="18" customHeight="1" x14ac:dyDescent="0.15">
      <c r="C40" s="1410" t="s">
        <v>284</v>
      </c>
      <c r="D40" s="1411"/>
      <c r="E40" s="379">
        <f>入力2【名簿】!BP6</f>
        <v>0</v>
      </c>
      <c r="F40" s="378">
        <f>入力2【名簿】!BQ6</f>
        <v>0</v>
      </c>
      <c r="G40" s="1457">
        <f>入力2【名簿】!BS6</f>
        <v>0</v>
      </c>
      <c r="H40" s="1458"/>
      <c r="I40" s="1457">
        <f>入力2【名簿】!BU6</f>
        <v>0</v>
      </c>
      <c r="J40" s="1458"/>
      <c r="K40" s="1454">
        <f>入力2【名簿】!BW6</f>
        <v>0</v>
      </c>
      <c r="L40" s="1455"/>
      <c r="M40" s="1457">
        <f>入力2【名簿】!BY6</f>
        <v>0</v>
      </c>
      <c r="N40" s="1458"/>
      <c r="O40" s="1457">
        <f>入力2【名簿】!CA6</f>
        <v>0</v>
      </c>
      <c r="P40" s="1459"/>
      <c r="Q40" s="369"/>
      <c r="R40" s="369"/>
      <c r="S40" s="369"/>
      <c r="T40" s="369"/>
      <c r="U40" s="369"/>
      <c r="V40" s="369"/>
      <c r="W40" s="369"/>
      <c r="X40" s="369"/>
      <c r="Y40" s="369"/>
      <c r="Z40" s="369"/>
      <c r="AA40" s="369"/>
      <c r="AB40" s="369"/>
      <c r="AC40" s="369"/>
      <c r="AD40" s="369"/>
      <c r="AE40" s="369"/>
      <c r="AF40" s="369"/>
    </row>
    <row r="41" spans="3:32" ht="18" customHeight="1" x14ac:dyDescent="0.15">
      <c r="C41" s="1410" t="s">
        <v>83</v>
      </c>
      <c r="D41" s="1411"/>
      <c r="E41" s="379">
        <f>入力2【名簿】!BP7</f>
        <v>0</v>
      </c>
      <c r="F41" s="378">
        <f>入力2【名簿】!BQ7</f>
        <v>0</v>
      </c>
      <c r="G41" s="1457">
        <f>入力2【名簿】!BS7</f>
        <v>0</v>
      </c>
      <c r="H41" s="1458"/>
      <c r="I41" s="1457">
        <f>入力2【名簿】!BU7</f>
        <v>0</v>
      </c>
      <c r="J41" s="1458"/>
      <c r="K41" s="1454">
        <f>入力2【名簿】!BW7</f>
        <v>0</v>
      </c>
      <c r="L41" s="1455"/>
      <c r="M41" s="1457">
        <f>入力2【名簿】!BY7</f>
        <v>0</v>
      </c>
      <c r="N41" s="1458"/>
      <c r="O41" s="1457">
        <f>入力2【名簿】!CA7</f>
        <v>0</v>
      </c>
      <c r="P41" s="1459"/>
      <c r="Q41" s="369"/>
      <c r="R41" s="369"/>
      <c r="S41" s="369"/>
      <c r="T41" s="369"/>
      <c r="U41" s="369"/>
      <c r="V41" s="369"/>
      <c r="W41" s="369"/>
      <c r="X41" s="370"/>
      <c r="Y41" s="369"/>
      <c r="Z41" s="369"/>
      <c r="AA41" s="369"/>
      <c r="AB41" s="369"/>
      <c r="AC41" s="369"/>
      <c r="AD41" s="369"/>
      <c r="AE41" s="369"/>
      <c r="AF41" s="369"/>
    </row>
    <row r="42" spans="3:32" ht="18" customHeight="1" x14ac:dyDescent="0.15">
      <c r="C42" s="1460" t="s">
        <v>84</v>
      </c>
      <c r="D42" s="1461"/>
      <c r="E42" s="379">
        <f>入力2【名簿】!BP8</f>
        <v>0</v>
      </c>
      <c r="F42" s="378">
        <f>入力2【名簿】!BQ8</f>
        <v>0</v>
      </c>
      <c r="G42" s="1457">
        <f>入力2【名簿】!BS8</f>
        <v>0</v>
      </c>
      <c r="H42" s="1458"/>
      <c r="I42" s="1457">
        <f>入力2【名簿】!BU8</f>
        <v>0</v>
      </c>
      <c r="J42" s="1458"/>
      <c r="K42" s="1454">
        <f>入力2【名簿】!BW8</f>
        <v>0</v>
      </c>
      <c r="L42" s="1455"/>
      <c r="M42" s="1457">
        <f>入力2【名簿】!BY8</f>
        <v>0</v>
      </c>
      <c r="N42" s="1458"/>
      <c r="O42" s="1457">
        <f>入力2【名簿】!CA8</f>
        <v>0</v>
      </c>
      <c r="P42" s="1459"/>
      <c r="Q42" s="369"/>
      <c r="R42" s="369"/>
      <c r="S42" s="369"/>
      <c r="T42" s="369"/>
      <c r="U42" s="369"/>
      <c r="V42" s="369"/>
      <c r="W42" s="369"/>
      <c r="X42" s="369"/>
      <c r="Y42" s="369"/>
      <c r="Z42" s="369"/>
      <c r="AA42" s="369"/>
      <c r="AB42" s="369"/>
      <c r="AC42" s="369"/>
      <c r="AD42" s="369"/>
      <c r="AE42" s="369"/>
      <c r="AF42" s="369"/>
    </row>
    <row r="43" spans="3:32" ht="18" customHeight="1" x14ac:dyDescent="0.15">
      <c r="C43" s="1460" t="s">
        <v>285</v>
      </c>
      <c r="D43" s="1461"/>
      <c r="E43" s="379">
        <f>入力2【名簿】!BP9</f>
        <v>0</v>
      </c>
      <c r="F43" s="378">
        <f>入力2【名簿】!BQ9</f>
        <v>0</v>
      </c>
      <c r="G43" s="1457">
        <f>入力2【名簿】!BS9</f>
        <v>0</v>
      </c>
      <c r="H43" s="1458"/>
      <c r="I43" s="1457">
        <f>入力2【名簿】!BU9</f>
        <v>0</v>
      </c>
      <c r="J43" s="1458"/>
      <c r="K43" s="1454">
        <f>入力2【名簿】!BW9</f>
        <v>0</v>
      </c>
      <c r="L43" s="1455"/>
      <c r="M43" s="1457">
        <f>入力2【名簿】!BY9</f>
        <v>0</v>
      </c>
      <c r="N43" s="1458"/>
      <c r="O43" s="1457">
        <f>入力2【名簿】!CA9</f>
        <v>0</v>
      </c>
      <c r="P43" s="1459"/>
      <c r="Q43" s="369"/>
      <c r="R43" s="369"/>
      <c r="S43" s="369"/>
      <c r="T43" s="369"/>
      <c r="U43" s="380"/>
      <c r="V43" s="369"/>
      <c r="W43" s="369"/>
      <c r="X43" s="369"/>
      <c r="Y43" s="369"/>
      <c r="Z43" s="369"/>
      <c r="AA43" s="369"/>
      <c r="AB43" s="369"/>
      <c r="AC43" s="369"/>
      <c r="AD43" s="369"/>
      <c r="AE43" s="369"/>
      <c r="AF43" s="369"/>
    </row>
    <row r="44" spans="3:32" ht="18" customHeight="1" x14ac:dyDescent="0.15">
      <c r="C44" s="1460" t="s">
        <v>286</v>
      </c>
      <c r="D44" s="1461"/>
      <c r="E44" s="379">
        <f>入力2【名簿】!BP10</f>
        <v>0</v>
      </c>
      <c r="F44" s="378">
        <f>入力2【名簿】!BQ10</f>
        <v>0</v>
      </c>
      <c r="G44" s="1457">
        <f>入力2【名簿】!BS10</f>
        <v>0</v>
      </c>
      <c r="H44" s="1458"/>
      <c r="I44" s="1457">
        <f>入力2【名簿】!BU10</f>
        <v>0</v>
      </c>
      <c r="J44" s="1458"/>
      <c r="K44" s="1454">
        <f>入力2【名簿】!BW10</f>
        <v>0</v>
      </c>
      <c r="L44" s="1455"/>
      <c r="M44" s="1457">
        <f>入力2【名簿】!BY10</f>
        <v>0</v>
      </c>
      <c r="N44" s="1458"/>
      <c r="O44" s="1457">
        <f>入力2【名簿】!CA10</f>
        <v>0</v>
      </c>
      <c r="P44" s="1459"/>
      <c r="Q44" s="369"/>
      <c r="R44" s="369"/>
      <c r="S44" s="369"/>
      <c r="T44" s="369"/>
      <c r="U44" s="369"/>
      <c r="V44" s="369"/>
      <c r="W44" s="369"/>
      <c r="X44" s="369"/>
      <c r="Y44" s="369"/>
      <c r="Z44" s="369"/>
      <c r="AA44" s="369"/>
      <c r="AB44" s="369"/>
      <c r="AC44" s="369"/>
      <c r="AD44" s="369"/>
      <c r="AE44" s="369"/>
      <c r="AF44" s="369"/>
    </row>
    <row r="45" spans="3:32" ht="18" customHeight="1" x14ac:dyDescent="0.15">
      <c r="C45" s="1469" t="s">
        <v>315</v>
      </c>
      <c r="D45" s="1470"/>
      <c r="E45" s="377">
        <f>入力2【名簿】!BP11</f>
        <v>0</v>
      </c>
      <c r="F45" s="376">
        <f>入力2【名簿】!BQ11</f>
        <v>0</v>
      </c>
      <c r="G45" s="1465">
        <f>入力2【名簿】!BS11</f>
        <v>0</v>
      </c>
      <c r="H45" s="1471"/>
      <c r="I45" s="1465">
        <f>入力2【名簿】!BU11</f>
        <v>0</v>
      </c>
      <c r="J45" s="1466"/>
      <c r="K45" s="1454">
        <f>入力2【名簿】!BW11</f>
        <v>0</v>
      </c>
      <c r="L45" s="1455"/>
      <c r="M45" s="1465">
        <f>入力2【名簿】!BY11</f>
        <v>0</v>
      </c>
      <c r="N45" s="1472"/>
      <c r="O45" s="1465">
        <f>入力2【名簿】!CA11</f>
        <v>0</v>
      </c>
      <c r="P45" s="1466"/>
      <c r="Q45" s="369"/>
      <c r="R45" s="369"/>
      <c r="S45" s="369"/>
      <c r="T45" s="369"/>
      <c r="U45" s="369"/>
      <c r="V45" s="369"/>
      <c r="W45" s="369"/>
      <c r="X45" s="370"/>
      <c r="Y45" s="369"/>
      <c r="Z45" s="369"/>
      <c r="AA45" s="369"/>
      <c r="AB45" s="369"/>
      <c r="AC45" s="369"/>
      <c r="AD45" s="369"/>
      <c r="AE45" s="369"/>
      <c r="AF45" s="369"/>
    </row>
    <row r="46" spans="3:32" ht="18" customHeight="1" x14ac:dyDescent="0.15">
      <c r="C46" s="375"/>
      <c r="D46" s="375"/>
      <c r="E46" s="374"/>
      <c r="F46" s="373"/>
      <c r="G46" s="371"/>
      <c r="H46" s="371"/>
      <c r="I46" s="371"/>
      <c r="J46" s="371"/>
      <c r="K46" s="372"/>
      <c r="L46" s="372"/>
      <c r="M46" s="371"/>
      <c r="N46" s="371"/>
      <c r="O46" s="371"/>
      <c r="P46" s="371"/>
      <c r="Q46" s="369"/>
      <c r="R46" s="369"/>
      <c r="S46" s="369"/>
      <c r="T46" s="369"/>
      <c r="U46" s="369"/>
      <c r="V46" s="369"/>
      <c r="W46" s="369"/>
      <c r="X46" s="369"/>
      <c r="Y46" s="369"/>
      <c r="Z46" s="369"/>
      <c r="AA46" s="369"/>
      <c r="AB46" s="370"/>
      <c r="AC46" s="369"/>
      <c r="AD46" s="369"/>
      <c r="AE46" s="369"/>
      <c r="AF46" s="369"/>
    </row>
  </sheetData>
  <dataConsolidate link="1"/>
  <mergeCells count="291">
    <mergeCell ref="I1:AF2"/>
    <mergeCell ref="C1:C2"/>
    <mergeCell ref="O45:P45"/>
    <mergeCell ref="C44:D44"/>
    <mergeCell ref="G44:H44"/>
    <mergeCell ref="I44:J44"/>
    <mergeCell ref="K44:L44"/>
    <mergeCell ref="M44:N44"/>
    <mergeCell ref="O44:P44"/>
    <mergeCell ref="G4:H4"/>
    <mergeCell ref="C45:D45"/>
    <mergeCell ref="G45:H45"/>
    <mergeCell ref="I45:J45"/>
    <mergeCell ref="K45:L45"/>
    <mergeCell ref="M45:N45"/>
    <mergeCell ref="C43:D43"/>
    <mergeCell ref="G43:H43"/>
    <mergeCell ref="I43:J43"/>
    <mergeCell ref="K43:L43"/>
    <mergeCell ref="C41:D41"/>
    <mergeCell ref="G41:H41"/>
    <mergeCell ref="I41:J41"/>
    <mergeCell ref="K41:L41"/>
    <mergeCell ref="M41:N41"/>
    <mergeCell ref="O41:P41"/>
    <mergeCell ref="M43:N43"/>
    <mergeCell ref="O43:P43"/>
    <mergeCell ref="C42:D42"/>
    <mergeCell ref="G42:H42"/>
    <mergeCell ref="I42:J42"/>
    <mergeCell ref="K42:L42"/>
    <mergeCell ref="M42:N42"/>
    <mergeCell ref="O42:P42"/>
    <mergeCell ref="C39:D39"/>
    <mergeCell ref="G39:H39"/>
    <mergeCell ref="I39:J39"/>
    <mergeCell ref="K39:L39"/>
    <mergeCell ref="M39:N39"/>
    <mergeCell ref="O39:P39"/>
    <mergeCell ref="C40:D40"/>
    <mergeCell ref="G40:H40"/>
    <mergeCell ref="I40:J40"/>
    <mergeCell ref="K40:L40"/>
    <mergeCell ref="M40:N40"/>
    <mergeCell ref="O40:P40"/>
    <mergeCell ref="C31:D31"/>
    <mergeCell ref="C32:D32"/>
    <mergeCell ref="C33:D33"/>
    <mergeCell ref="G37:H37"/>
    <mergeCell ref="I37:J37"/>
    <mergeCell ref="K37:L37"/>
    <mergeCell ref="M37:N37"/>
    <mergeCell ref="O37:P37"/>
    <mergeCell ref="C38:D38"/>
    <mergeCell ref="G38:H38"/>
    <mergeCell ref="I38:J38"/>
    <mergeCell ref="K38:L38"/>
    <mergeCell ref="M38:N38"/>
    <mergeCell ref="O38:P38"/>
    <mergeCell ref="C26:D26"/>
    <mergeCell ref="C27:D27"/>
    <mergeCell ref="C28:D28"/>
    <mergeCell ref="C29:D29"/>
    <mergeCell ref="Q21:R21"/>
    <mergeCell ref="S21:T21"/>
    <mergeCell ref="U21:V21"/>
    <mergeCell ref="W21:X21"/>
    <mergeCell ref="C30:D30"/>
    <mergeCell ref="G25:H25"/>
    <mergeCell ref="C21:D21"/>
    <mergeCell ref="I24:L24"/>
    <mergeCell ref="M24:P24"/>
    <mergeCell ref="Q24:T24"/>
    <mergeCell ref="U24:X24"/>
    <mergeCell ref="O21:P21"/>
    <mergeCell ref="AC20:AD20"/>
    <mergeCell ref="AE20:AF20"/>
    <mergeCell ref="Q19:R19"/>
    <mergeCell ref="S19:T19"/>
    <mergeCell ref="U19:V19"/>
    <mergeCell ref="W19:X19"/>
    <mergeCell ref="Y19:Z19"/>
    <mergeCell ref="AA19:AB19"/>
    <mergeCell ref="Y21:Z21"/>
    <mergeCell ref="AA21:AB21"/>
    <mergeCell ref="AC19:AD19"/>
    <mergeCell ref="AE19:AF19"/>
    <mergeCell ref="Q20:R20"/>
    <mergeCell ref="S20:T20"/>
    <mergeCell ref="U20:V20"/>
    <mergeCell ref="W20:X20"/>
    <mergeCell ref="Y20:Z20"/>
    <mergeCell ref="AA20:AB20"/>
    <mergeCell ref="AC21:AD21"/>
    <mergeCell ref="AE21:AF21"/>
    <mergeCell ref="Q17:R17"/>
    <mergeCell ref="S17:T17"/>
    <mergeCell ref="U17:V17"/>
    <mergeCell ref="W17:X17"/>
    <mergeCell ref="Y17:Z17"/>
    <mergeCell ref="AA17:AB17"/>
    <mergeCell ref="AC17:AD17"/>
    <mergeCell ref="AE17:AF17"/>
    <mergeCell ref="Q18:R18"/>
    <mergeCell ref="S18:T18"/>
    <mergeCell ref="U18:V18"/>
    <mergeCell ref="W18:X18"/>
    <mergeCell ref="Y18:Z18"/>
    <mergeCell ref="AA18:AB18"/>
    <mergeCell ref="AC18:AD18"/>
    <mergeCell ref="AE18:AF18"/>
    <mergeCell ref="AE15:AF15"/>
    <mergeCell ref="C16:D16"/>
    <mergeCell ref="I16:J16"/>
    <mergeCell ref="K16:L16"/>
    <mergeCell ref="M16:N16"/>
    <mergeCell ref="O16:P16"/>
    <mergeCell ref="Q16:R16"/>
    <mergeCell ref="S16:T16"/>
    <mergeCell ref="U16:V16"/>
    <mergeCell ref="W16:X16"/>
    <mergeCell ref="Y16:Z16"/>
    <mergeCell ref="AA16:AB16"/>
    <mergeCell ref="AC16:AD16"/>
    <mergeCell ref="AE16:AF16"/>
    <mergeCell ref="M15:N15"/>
    <mergeCell ref="O15:P15"/>
    <mergeCell ref="Q15:R15"/>
    <mergeCell ref="S15:T15"/>
    <mergeCell ref="U15:V15"/>
    <mergeCell ref="W15:X15"/>
    <mergeCell ref="Y15:Z15"/>
    <mergeCell ref="AA15:AB15"/>
    <mergeCell ref="AC15:AD15"/>
    <mergeCell ref="AE12:AF12"/>
    <mergeCell ref="G13:H13"/>
    <mergeCell ref="I13:J13"/>
    <mergeCell ref="K13:L13"/>
    <mergeCell ref="M13:N13"/>
    <mergeCell ref="O13:P13"/>
    <mergeCell ref="Q13:R13"/>
    <mergeCell ref="S13:T13"/>
    <mergeCell ref="U13:V13"/>
    <mergeCell ref="W13:X13"/>
    <mergeCell ref="Y13:Z13"/>
    <mergeCell ref="AA13:AB13"/>
    <mergeCell ref="AC13:AD13"/>
    <mergeCell ref="AE13:AF13"/>
    <mergeCell ref="M12:N12"/>
    <mergeCell ref="O12:P12"/>
    <mergeCell ref="Q12:R12"/>
    <mergeCell ref="S12:T12"/>
    <mergeCell ref="U12:V12"/>
    <mergeCell ref="W12:X12"/>
    <mergeCell ref="Y12:Z12"/>
    <mergeCell ref="AA12:AB12"/>
    <mergeCell ref="AC12:AD12"/>
    <mergeCell ref="S10:T10"/>
    <mergeCell ref="U10:V10"/>
    <mergeCell ref="W10:X10"/>
    <mergeCell ref="Y10:Z10"/>
    <mergeCell ref="AA10:AB10"/>
    <mergeCell ref="AC10:AD10"/>
    <mergeCell ref="AE10:AF10"/>
    <mergeCell ref="Q11:R11"/>
    <mergeCell ref="S11:T11"/>
    <mergeCell ref="U11:V11"/>
    <mergeCell ref="W11:X11"/>
    <mergeCell ref="Y11:Z11"/>
    <mergeCell ref="AA11:AB11"/>
    <mergeCell ref="AC11:AD11"/>
    <mergeCell ref="AE11:AF11"/>
    <mergeCell ref="AC8:AD8"/>
    <mergeCell ref="AE8:AF8"/>
    <mergeCell ref="O9:P9"/>
    <mergeCell ref="Q9:R9"/>
    <mergeCell ref="S9:T9"/>
    <mergeCell ref="U9:V9"/>
    <mergeCell ref="W9:X9"/>
    <mergeCell ref="Y9:Z9"/>
    <mergeCell ref="AA9:AB9"/>
    <mergeCell ref="AC9:AD9"/>
    <mergeCell ref="AE9:AF9"/>
    <mergeCell ref="AC6:AD6"/>
    <mergeCell ref="AE6:AF6"/>
    <mergeCell ref="I7:J7"/>
    <mergeCell ref="K7:L7"/>
    <mergeCell ref="M7:N7"/>
    <mergeCell ref="O7:P7"/>
    <mergeCell ref="Q7:R7"/>
    <mergeCell ref="S7:T7"/>
    <mergeCell ref="U7:V7"/>
    <mergeCell ref="W7:X7"/>
    <mergeCell ref="Y7:Z7"/>
    <mergeCell ref="AA7:AB7"/>
    <mergeCell ref="AC7:AD7"/>
    <mergeCell ref="AE7:AF7"/>
    <mergeCell ref="AC3:AF3"/>
    <mergeCell ref="M4:N4"/>
    <mergeCell ref="O4:P4"/>
    <mergeCell ref="Q4:R4"/>
    <mergeCell ref="S4:T4"/>
    <mergeCell ref="U4:V4"/>
    <mergeCell ref="W4:X4"/>
    <mergeCell ref="AC4:AD4"/>
    <mergeCell ref="AE4:AF4"/>
    <mergeCell ref="O11:P11"/>
    <mergeCell ref="M3:P3"/>
    <mergeCell ref="Q3:T3"/>
    <mergeCell ref="U3:X3"/>
    <mergeCell ref="Y3:AB3"/>
    <mergeCell ref="Y4:Z4"/>
    <mergeCell ref="AA4:AB4"/>
    <mergeCell ref="U6:V6"/>
    <mergeCell ref="W6:X6"/>
    <mergeCell ref="M6:N6"/>
    <mergeCell ref="O6:P6"/>
    <mergeCell ref="Q6:R6"/>
    <mergeCell ref="S6:T6"/>
    <mergeCell ref="Y6:Z6"/>
    <mergeCell ref="AA6:AB6"/>
    <mergeCell ref="O8:P8"/>
    <mergeCell ref="Q8:R8"/>
    <mergeCell ref="S8:T8"/>
    <mergeCell ref="U8:V8"/>
    <mergeCell ref="W8:X8"/>
    <mergeCell ref="Y8:Z8"/>
    <mergeCell ref="AA8:AB8"/>
    <mergeCell ref="O10:P10"/>
    <mergeCell ref="Q10:R10"/>
    <mergeCell ref="I17:J17"/>
    <mergeCell ref="I18:J18"/>
    <mergeCell ref="I21:J21"/>
    <mergeCell ref="K17:L17"/>
    <mergeCell ref="K18:L18"/>
    <mergeCell ref="O19:P19"/>
    <mergeCell ref="O20:P20"/>
    <mergeCell ref="M19:N19"/>
    <mergeCell ref="M20:N20"/>
    <mergeCell ref="M17:N17"/>
    <mergeCell ref="M18:N18"/>
    <mergeCell ref="K21:L21"/>
    <mergeCell ref="M21:N21"/>
    <mergeCell ref="C9:D9"/>
    <mergeCell ref="C10:D10"/>
    <mergeCell ref="C11:D11"/>
    <mergeCell ref="C12:D12"/>
    <mergeCell ref="C18:D18"/>
    <mergeCell ref="I20:J20"/>
    <mergeCell ref="K19:L19"/>
    <mergeCell ref="K20:L20"/>
    <mergeCell ref="I4:J4"/>
    <mergeCell ref="K4:L4"/>
    <mergeCell ref="C5:D5"/>
    <mergeCell ref="C6:D6"/>
    <mergeCell ref="I6:J6"/>
    <mergeCell ref="K6:L6"/>
    <mergeCell ref="C15:D15"/>
    <mergeCell ref="I15:J15"/>
    <mergeCell ref="K15:L15"/>
    <mergeCell ref="C17:D17"/>
    <mergeCell ref="C7:D7"/>
    <mergeCell ref="C8:D8"/>
    <mergeCell ref="C19:D19"/>
    <mergeCell ref="C20:D20"/>
    <mergeCell ref="I19:J19"/>
    <mergeCell ref="I8:J8"/>
    <mergeCell ref="Y24:AB24"/>
    <mergeCell ref="AC24:AF24"/>
    <mergeCell ref="AJ3:AK3"/>
    <mergeCell ref="AL3:AM3"/>
    <mergeCell ref="AN3:AO3"/>
    <mergeCell ref="AP3:AQ3"/>
    <mergeCell ref="AR3:AS3"/>
    <mergeCell ref="AT3:AU3"/>
    <mergeCell ref="I3:L3"/>
    <mergeCell ref="K8:L8"/>
    <mergeCell ref="M8:N8"/>
    <mergeCell ref="I9:J9"/>
    <mergeCell ref="K9:L9"/>
    <mergeCell ref="M9:N9"/>
    <mergeCell ref="I10:J10"/>
    <mergeCell ref="K10:L10"/>
    <mergeCell ref="M10:N10"/>
    <mergeCell ref="I11:J11"/>
    <mergeCell ref="K11:L11"/>
    <mergeCell ref="M11:N11"/>
    <mergeCell ref="I12:J12"/>
    <mergeCell ref="K12:L12"/>
    <mergeCell ref="O17:P17"/>
    <mergeCell ref="O18:P18"/>
  </mergeCells>
  <phoneticPr fontId="1"/>
  <pageMargins left="0.70866141732283472" right="0.70866141732283472" top="0.74803149606299213" bottom="0.74803149606299213" header="0.31496062992125984" footer="0.31496062992125984"/>
  <pageSetup paperSize="9" scale="7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X41"/>
  <sheetViews>
    <sheetView showGridLines="0" showRuler="0" showWhiteSpace="0" view="pageBreakPreview" zoomScale="70" zoomScaleNormal="91" zoomScaleSheetLayoutView="70" zoomScalePageLayoutView="50" workbookViewId="0">
      <selection activeCell="H74" sqref="H74:I74"/>
    </sheetView>
  </sheetViews>
  <sheetFormatPr defaultRowHeight="13.5" x14ac:dyDescent="0.15"/>
  <cols>
    <col min="1" max="1" width="5.125" style="48" customWidth="1"/>
    <col min="2" max="3" width="9" style="48" customWidth="1"/>
    <col min="4" max="4" width="6.75" style="48" customWidth="1"/>
    <col min="5" max="6" width="5.375" style="48" customWidth="1"/>
    <col min="7" max="7" width="6.75" style="48" customWidth="1"/>
    <col min="8" max="10" width="5.375" style="48" customWidth="1"/>
    <col min="11" max="11" width="2.875" style="48" customWidth="1"/>
    <col min="12" max="12" width="3.25" style="48" customWidth="1"/>
    <col min="13" max="14" width="5.375" style="48" customWidth="1"/>
    <col min="15" max="15" width="6.75" style="48" customWidth="1"/>
    <col min="16" max="18" width="5.375" style="48" customWidth="1"/>
    <col min="19" max="19" width="6.75" style="48" customWidth="1"/>
    <col min="20" max="20" width="5.375" style="48" customWidth="1"/>
    <col min="21" max="21" width="6.125" style="48" customWidth="1"/>
    <col min="22" max="24" width="5.375" style="48" customWidth="1"/>
    <col min="25" max="16384" width="9" style="48"/>
  </cols>
  <sheetData>
    <row r="1" spans="1:24" ht="53.25" customHeight="1" x14ac:dyDescent="0.15"/>
    <row r="2" spans="1:24" ht="18" customHeight="1" x14ac:dyDescent="0.15">
      <c r="A2" s="2933" t="s">
        <v>111</v>
      </c>
      <c r="B2" s="2934"/>
      <c r="C2" s="2934"/>
      <c r="D2" s="2934"/>
      <c r="E2" s="2934"/>
      <c r="F2" s="2934"/>
      <c r="G2" s="2934"/>
      <c r="H2" s="2934"/>
      <c r="I2" s="2934"/>
      <c r="J2" s="63"/>
      <c r="K2" s="63"/>
    </row>
    <row r="3" spans="1:24" s="49" customFormat="1" ht="42" customHeight="1" x14ac:dyDescent="0.15">
      <c r="A3" s="3004" t="s">
        <v>216</v>
      </c>
      <c r="B3" s="3005"/>
      <c r="C3" s="3005"/>
      <c r="D3" s="3005"/>
      <c r="E3" s="3005"/>
      <c r="F3" s="3005"/>
      <c r="G3" s="3005"/>
      <c r="H3" s="3005"/>
      <c r="I3" s="3005"/>
      <c r="J3" s="3005"/>
      <c r="K3" s="3005"/>
      <c r="L3" s="3005"/>
      <c r="M3" s="3005"/>
      <c r="N3" s="3005"/>
      <c r="O3" s="3005"/>
      <c r="P3" s="3005"/>
      <c r="Q3" s="3005"/>
      <c r="R3" s="3005"/>
      <c r="S3" s="3005"/>
      <c r="T3" s="3005"/>
      <c r="U3" s="3005"/>
      <c r="V3" s="3005"/>
      <c r="W3" s="3005"/>
      <c r="X3" s="3006"/>
    </row>
    <row r="4" spans="1:24" s="59" customFormat="1" ht="24.75" customHeight="1" x14ac:dyDescent="0.15">
      <c r="A4" s="3017" t="s">
        <v>112</v>
      </c>
      <c r="B4" s="3018"/>
      <c r="C4" s="3018"/>
      <c r="D4" s="3018"/>
      <c r="E4" s="3018"/>
      <c r="F4" s="3018"/>
      <c r="G4" s="3018"/>
      <c r="H4" s="62"/>
      <c r="I4" s="62"/>
      <c r="J4" s="62"/>
      <c r="K4" s="62"/>
      <c r="L4" s="62"/>
      <c r="M4" s="62"/>
      <c r="N4" s="62"/>
      <c r="O4" s="312"/>
      <c r="P4" s="3020">
        <f>入力1!G29</f>
        <v>0</v>
      </c>
      <c r="Q4" s="3020"/>
      <c r="R4" s="168" t="s">
        <v>59</v>
      </c>
      <c r="S4" s="168">
        <f>入力1!J29</f>
        <v>0</v>
      </c>
      <c r="T4" s="168" t="s">
        <v>60</v>
      </c>
      <c r="U4" s="168">
        <f>入力1!L29</f>
        <v>0</v>
      </c>
      <c r="V4" s="168" t="s">
        <v>61</v>
      </c>
      <c r="W4" s="169"/>
      <c r="X4" s="61"/>
    </row>
    <row r="5" spans="1:24" s="54" customFormat="1" ht="25.5" customHeight="1" x14ac:dyDescent="0.15">
      <c r="A5" s="3017" t="s">
        <v>246</v>
      </c>
      <c r="B5" s="3018"/>
      <c r="C5" s="3018"/>
      <c r="D5" s="3018"/>
      <c r="E5" s="3018"/>
      <c r="F5" s="3018"/>
      <c r="G5" s="3018"/>
      <c r="H5" s="53"/>
      <c r="I5" s="53"/>
      <c r="J5" s="53"/>
      <c r="K5" s="53"/>
      <c r="L5" s="53"/>
      <c r="M5" s="53"/>
      <c r="N5" s="53"/>
      <c r="O5" s="53"/>
      <c r="P5" s="53"/>
      <c r="Q5" s="53"/>
      <c r="R5" s="53"/>
      <c r="S5" s="53"/>
      <c r="T5" s="53"/>
      <c r="U5" s="53"/>
      <c r="V5" s="53"/>
      <c r="W5" s="53"/>
      <c r="X5" s="64"/>
    </row>
    <row r="6" spans="1:24" s="54" customFormat="1" ht="3" customHeight="1" x14ac:dyDescent="0.15">
      <c r="A6" s="2935" t="s">
        <v>62</v>
      </c>
      <c r="B6" s="2936"/>
      <c r="C6" s="2936"/>
      <c r="D6" s="2936"/>
      <c r="E6" s="2936"/>
      <c r="F6" s="2936"/>
      <c r="G6" s="2936"/>
      <c r="H6" s="2936"/>
      <c r="I6" s="2936"/>
      <c r="J6" s="2936"/>
      <c r="K6" s="2936"/>
      <c r="L6" s="2936"/>
      <c r="M6" s="2936"/>
      <c r="N6" s="2936"/>
      <c r="O6" s="2936"/>
      <c r="P6" s="2936"/>
      <c r="Q6" s="2936"/>
      <c r="R6" s="2936"/>
      <c r="S6" s="2936"/>
      <c r="T6" s="2936"/>
      <c r="U6" s="2936"/>
      <c r="V6" s="2936"/>
      <c r="W6" s="2936"/>
      <c r="X6" s="2937"/>
    </row>
    <row r="7" spans="1:24" s="49" customFormat="1" ht="18.75" customHeight="1" x14ac:dyDescent="0.2">
      <c r="A7" s="56"/>
      <c r="B7" s="55"/>
      <c r="C7" s="55"/>
      <c r="D7" s="55"/>
      <c r="E7" s="55"/>
      <c r="F7" s="60"/>
      <c r="G7" s="3019" t="s">
        <v>63</v>
      </c>
      <c r="H7" s="3019"/>
      <c r="I7" s="3019" t="s">
        <v>64</v>
      </c>
      <c r="J7" s="3019"/>
      <c r="K7" s="3025" t="s">
        <v>89</v>
      </c>
      <c r="L7" s="3025"/>
      <c r="M7" s="136">
        <f>入力1!G18</f>
        <v>0</v>
      </c>
      <c r="N7" s="137" t="s">
        <v>113</v>
      </c>
      <c r="O7" s="3014">
        <f>入力1!I18</f>
        <v>0</v>
      </c>
      <c r="P7" s="3014"/>
      <c r="Q7" s="138"/>
      <c r="R7" s="138"/>
      <c r="S7" s="138"/>
      <c r="T7" s="138"/>
      <c r="U7" s="138"/>
      <c r="V7" s="138"/>
      <c r="W7" s="138"/>
      <c r="X7" s="139"/>
    </row>
    <row r="8" spans="1:24" s="49" customFormat="1" ht="39.75" customHeight="1" x14ac:dyDescent="0.2">
      <c r="A8" s="56"/>
      <c r="B8" s="55"/>
      <c r="C8" s="55"/>
      <c r="D8" s="55"/>
      <c r="E8" s="55"/>
      <c r="F8" s="60"/>
      <c r="G8" s="3019"/>
      <c r="H8" s="3019"/>
      <c r="I8" s="3019"/>
      <c r="J8" s="3019"/>
      <c r="K8" s="140"/>
      <c r="L8" s="3015" t="str">
        <f>IF(入力1!L18&lt;&gt;"",入力1!L18&amp;入力1!N18&amp;入力1!O18,"")</f>
        <v/>
      </c>
      <c r="M8" s="3015"/>
      <c r="N8" s="3015"/>
      <c r="O8" s="3015"/>
      <c r="P8" s="3015"/>
      <c r="Q8" s="3015"/>
      <c r="R8" s="3015"/>
      <c r="S8" s="3015"/>
      <c r="T8" s="3015"/>
      <c r="U8" s="3015"/>
      <c r="V8" s="3015"/>
      <c r="W8" s="3015"/>
      <c r="X8" s="3016"/>
    </row>
    <row r="9" spans="1:24" s="49" customFormat="1" ht="30" customHeight="1" x14ac:dyDescent="0.2">
      <c r="A9" s="56"/>
      <c r="B9" s="55"/>
      <c r="C9" s="55"/>
      <c r="D9" s="55"/>
      <c r="E9" s="55"/>
      <c r="F9" s="58"/>
      <c r="G9" s="57"/>
      <c r="H9" s="57"/>
      <c r="I9" s="57" t="s">
        <v>65</v>
      </c>
      <c r="J9" s="57"/>
      <c r="K9" s="141"/>
      <c r="L9" s="3015" t="str">
        <f>入力1!B7</f>
        <v/>
      </c>
      <c r="M9" s="3015"/>
      <c r="N9" s="3015"/>
      <c r="O9" s="3015"/>
      <c r="P9" s="3015"/>
      <c r="Q9" s="3015"/>
      <c r="R9" s="3015"/>
      <c r="S9" s="3015"/>
      <c r="T9" s="3015"/>
      <c r="U9" s="3015"/>
      <c r="V9" s="3015"/>
      <c r="W9" s="3015"/>
      <c r="X9" s="3016"/>
    </row>
    <row r="10" spans="1:24" s="49" customFormat="1" ht="30" customHeight="1" x14ac:dyDescent="0.2">
      <c r="A10" s="56"/>
      <c r="B10" s="55"/>
      <c r="C10" s="55"/>
      <c r="D10" s="55"/>
      <c r="E10" s="55"/>
      <c r="F10" s="58"/>
      <c r="G10" s="57"/>
      <c r="H10" s="57"/>
      <c r="I10" s="57" t="s">
        <v>66</v>
      </c>
      <c r="J10" s="57"/>
      <c r="K10" s="141"/>
      <c r="L10" s="3015">
        <f>入力1!F16</f>
        <v>0</v>
      </c>
      <c r="M10" s="3015"/>
      <c r="N10" s="3015"/>
      <c r="O10" s="3015"/>
      <c r="P10" s="3015"/>
      <c r="Q10" s="3015"/>
      <c r="R10" s="3015"/>
      <c r="S10" s="3015"/>
      <c r="T10" s="3015"/>
      <c r="U10" s="3015"/>
      <c r="V10" s="3015"/>
      <c r="W10" s="3015"/>
      <c r="X10" s="3016"/>
    </row>
    <row r="11" spans="1:24" s="49" customFormat="1" ht="30" customHeight="1" x14ac:dyDescent="0.2">
      <c r="A11" s="56"/>
      <c r="B11" s="55"/>
      <c r="C11" s="55"/>
      <c r="D11" s="55"/>
      <c r="E11" s="55"/>
      <c r="F11" s="58"/>
      <c r="G11" s="57"/>
      <c r="H11" s="57"/>
      <c r="I11" s="57" t="s">
        <v>67</v>
      </c>
      <c r="J11" s="57"/>
      <c r="K11" s="141"/>
      <c r="L11" s="3028">
        <f>入力1!G21</f>
        <v>0</v>
      </c>
      <c r="M11" s="3028"/>
      <c r="N11" s="175" t="s">
        <v>94</v>
      </c>
      <c r="O11" s="3029">
        <f>入力1!J21</f>
        <v>0</v>
      </c>
      <c r="P11" s="3029"/>
      <c r="Q11" s="175" t="s">
        <v>43</v>
      </c>
      <c r="R11" s="3029">
        <f>入力1!M21</f>
        <v>0</v>
      </c>
      <c r="S11" s="3029"/>
      <c r="T11" s="176"/>
      <c r="U11" s="177"/>
      <c r="V11" s="177"/>
      <c r="W11" s="177"/>
      <c r="X11" s="178"/>
    </row>
    <row r="12" spans="1:24" s="49" customFormat="1" ht="9" customHeight="1" x14ac:dyDescent="0.15">
      <c r="A12" s="56"/>
      <c r="B12" s="55"/>
      <c r="C12" s="55"/>
      <c r="D12" s="55"/>
      <c r="E12" s="55"/>
      <c r="F12" s="55"/>
      <c r="G12" s="55"/>
      <c r="H12" s="55"/>
      <c r="I12" s="55"/>
      <c r="J12" s="55"/>
      <c r="K12" s="170"/>
      <c r="L12" s="170"/>
      <c r="M12" s="170"/>
      <c r="N12" s="170"/>
      <c r="O12" s="170"/>
      <c r="P12" s="171"/>
      <c r="Q12" s="170"/>
      <c r="R12" s="170"/>
      <c r="S12" s="170"/>
      <c r="T12" s="170"/>
      <c r="U12" s="170"/>
      <c r="V12" s="170"/>
      <c r="W12" s="170"/>
      <c r="X12" s="172"/>
    </row>
    <row r="13" spans="1:24" s="54" customFormat="1" ht="18" customHeight="1" x14ac:dyDescent="0.15">
      <c r="A13" s="2935" t="s">
        <v>68</v>
      </c>
      <c r="B13" s="2936"/>
      <c r="C13" s="2936"/>
      <c r="D13" s="2936"/>
      <c r="E13" s="2936"/>
      <c r="F13" s="2936"/>
      <c r="G13" s="2936"/>
      <c r="H13" s="2936"/>
      <c r="I13" s="2936"/>
      <c r="J13" s="2936"/>
      <c r="K13" s="2936"/>
      <c r="L13" s="2936"/>
      <c r="M13" s="2936"/>
      <c r="N13" s="2936"/>
      <c r="O13" s="2936"/>
      <c r="P13" s="2936"/>
      <c r="Q13" s="2936"/>
      <c r="R13" s="2936"/>
      <c r="S13" s="2936"/>
      <c r="T13" s="2936"/>
      <c r="U13" s="2936"/>
      <c r="V13" s="2936"/>
      <c r="W13" s="2936"/>
      <c r="X13" s="2937"/>
    </row>
    <row r="14" spans="1:24" s="49" customFormat="1" ht="4.5" customHeight="1" x14ac:dyDescent="0.15">
      <c r="A14" s="3008"/>
      <c r="B14" s="3009"/>
      <c r="C14" s="3009"/>
      <c r="D14" s="3009"/>
      <c r="E14" s="3009"/>
      <c r="F14" s="3009"/>
      <c r="G14" s="3009"/>
      <c r="H14" s="3009"/>
      <c r="I14" s="3009"/>
      <c r="J14" s="3009"/>
      <c r="K14" s="3009"/>
      <c r="L14" s="3009"/>
      <c r="M14" s="3009"/>
      <c r="N14" s="3009"/>
      <c r="O14" s="3009"/>
      <c r="P14" s="3009"/>
      <c r="Q14" s="3009"/>
      <c r="R14" s="3009"/>
      <c r="S14" s="3009"/>
      <c r="T14" s="3009"/>
      <c r="U14" s="3009"/>
      <c r="V14" s="3009"/>
      <c r="W14" s="3009"/>
      <c r="X14" s="3010"/>
    </row>
    <row r="15" spans="1:24" s="49" customFormat="1" ht="34.5" customHeight="1" x14ac:dyDescent="0.15">
      <c r="A15" s="2938" t="s">
        <v>110</v>
      </c>
      <c r="B15" s="2939"/>
      <c r="C15" s="2939"/>
      <c r="D15" s="2968">
        <f>入力1!F30</f>
        <v>0</v>
      </c>
      <c r="E15" s="2969"/>
      <c r="F15" s="2969"/>
      <c r="G15" s="2969"/>
      <c r="H15" s="2969"/>
      <c r="I15" s="2969"/>
      <c r="J15" s="2969"/>
      <c r="K15" s="2969"/>
      <c r="L15" s="2969"/>
      <c r="M15" s="2969"/>
      <c r="N15" s="2969"/>
      <c r="O15" s="2969"/>
      <c r="P15" s="2969"/>
      <c r="Q15" s="2969"/>
      <c r="R15" s="2969"/>
      <c r="S15" s="2969"/>
      <c r="T15" s="2969"/>
      <c r="U15" s="2969"/>
      <c r="V15" s="2969"/>
      <c r="W15" s="2969"/>
      <c r="X15" s="2970"/>
    </row>
    <row r="16" spans="1:24" s="49" customFormat="1" ht="34.5" customHeight="1" x14ac:dyDescent="0.15">
      <c r="A16" s="2938" t="s">
        <v>69</v>
      </c>
      <c r="B16" s="2939"/>
      <c r="C16" s="2939"/>
      <c r="D16" s="2968">
        <f>入力1!F31</f>
        <v>0</v>
      </c>
      <c r="E16" s="2969"/>
      <c r="F16" s="2969"/>
      <c r="G16" s="2969"/>
      <c r="H16" s="2969"/>
      <c r="I16" s="2969"/>
      <c r="J16" s="2969"/>
      <c r="K16" s="2969"/>
      <c r="L16" s="2969"/>
      <c r="M16" s="2969"/>
      <c r="N16" s="2969"/>
      <c r="O16" s="2969"/>
      <c r="P16" s="2969"/>
      <c r="Q16" s="2969"/>
      <c r="R16" s="2969"/>
      <c r="S16" s="2969"/>
      <c r="T16" s="2969"/>
      <c r="U16" s="2969"/>
      <c r="V16" s="2969"/>
      <c r="W16" s="2969"/>
      <c r="X16" s="2970"/>
    </row>
    <row r="17" spans="1:24" s="49" customFormat="1" ht="34.5" customHeight="1" x14ac:dyDescent="0.15">
      <c r="A17" s="2940" t="s">
        <v>70</v>
      </c>
      <c r="B17" s="2941"/>
      <c r="C17" s="2941"/>
      <c r="D17" s="2895">
        <f>入力1!G24</f>
        <v>0</v>
      </c>
      <c r="E17" s="2896"/>
      <c r="F17" s="143" t="s">
        <v>59</v>
      </c>
      <c r="G17" s="313">
        <f>入力1!J24</f>
        <v>0</v>
      </c>
      <c r="H17" s="143" t="s">
        <v>60</v>
      </c>
      <c r="I17" s="313">
        <f>入力1!L24</f>
        <v>0</v>
      </c>
      <c r="J17" s="148" t="s">
        <v>61</v>
      </c>
      <c r="K17" s="3030">
        <f>入力1!Q24</f>
        <v>0</v>
      </c>
      <c r="L17" s="3030"/>
      <c r="M17" s="142" t="s">
        <v>71</v>
      </c>
      <c r="N17" s="142" t="s">
        <v>109</v>
      </c>
      <c r="O17" s="314" t="str">
        <f>入力1!T24</f>
        <v/>
      </c>
      <c r="P17" s="143" t="s">
        <v>60</v>
      </c>
      <c r="Q17" s="315" t="str">
        <f>入力1!V24</f>
        <v/>
      </c>
      <c r="R17" s="143" t="s">
        <v>61</v>
      </c>
      <c r="S17" s="316">
        <f>入力1!AA24</f>
        <v>0</v>
      </c>
      <c r="T17" s="142" t="s">
        <v>71</v>
      </c>
      <c r="U17" s="316">
        <f>入力1!F23</f>
        <v>0</v>
      </c>
      <c r="V17" s="142" t="s">
        <v>72</v>
      </c>
      <c r="W17" s="316" t="str">
        <f>入力1!H23</f>
        <v/>
      </c>
      <c r="X17" s="144" t="s">
        <v>108</v>
      </c>
    </row>
    <row r="18" spans="1:24" s="49" customFormat="1" ht="34.5" customHeight="1" thickBot="1" x14ac:dyDescent="0.2">
      <c r="A18" s="2940" t="s">
        <v>73</v>
      </c>
      <c r="B18" s="3007"/>
      <c r="C18" s="3007"/>
      <c r="D18" s="145"/>
      <c r="E18" s="146"/>
      <c r="F18" s="2969" t="s">
        <v>74</v>
      </c>
      <c r="G18" s="2969"/>
      <c r="H18" s="2969"/>
      <c r="I18" s="173" t="s">
        <v>107</v>
      </c>
      <c r="J18" s="147"/>
      <c r="K18" s="2969" t="s">
        <v>106</v>
      </c>
      <c r="L18" s="2969"/>
      <c r="M18" s="3027" t="s">
        <v>105</v>
      </c>
      <c r="N18" s="3027"/>
      <c r="O18" s="3027"/>
      <c r="P18" s="2969" t="s">
        <v>75</v>
      </c>
      <c r="Q18" s="2969"/>
      <c r="R18" s="2969"/>
      <c r="S18" s="173" t="s">
        <v>104</v>
      </c>
      <c r="T18" s="147" t="s">
        <v>564</v>
      </c>
      <c r="U18" s="173" t="s">
        <v>103</v>
      </c>
      <c r="V18" s="146"/>
      <c r="W18" s="146"/>
      <c r="X18" s="174"/>
    </row>
    <row r="19" spans="1:24" s="49" customFormat="1" ht="26.25" customHeight="1" thickBot="1" x14ac:dyDescent="0.2">
      <c r="A19" s="2973" t="s">
        <v>102</v>
      </c>
      <c r="B19" s="2974"/>
      <c r="C19" s="2974"/>
      <c r="D19" s="2953"/>
      <c r="E19" s="2953"/>
      <c r="F19" s="2953"/>
      <c r="G19" s="2953"/>
      <c r="H19" s="2953"/>
      <c r="I19" s="2953"/>
      <c r="J19" s="2953"/>
      <c r="K19" s="2953"/>
      <c r="L19" s="2953"/>
      <c r="M19" s="2953"/>
      <c r="N19" s="2942"/>
      <c r="O19" s="2954" t="s">
        <v>76</v>
      </c>
      <c r="P19" s="2955"/>
      <c r="Q19" s="2955"/>
      <c r="R19" s="2955"/>
      <c r="S19" s="2955"/>
      <c r="T19" s="2955"/>
      <c r="U19" s="2955"/>
      <c r="V19" s="2955"/>
      <c r="W19" s="2955"/>
      <c r="X19" s="2956"/>
    </row>
    <row r="20" spans="1:24" s="49" customFormat="1" ht="12.75" customHeight="1" x14ac:dyDescent="0.15">
      <c r="A20" s="2973"/>
      <c r="B20" s="2974"/>
      <c r="C20" s="2974"/>
      <c r="D20" s="2987" t="s">
        <v>77</v>
      </c>
      <c r="E20" s="2988"/>
      <c r="F20" s="2988"/>
      <c r="G20" s="2987" t="s">
        <v>78</v>
      </c>
      <c r="H20" s="2988"/>
      <c r="I20" s="2990"/>
      <c r="J20" s="2942" t="s">
        <v>79</v>
      </c>
      <c r="K20" s="2943"/>
      <c r="L20" s="2943"/>
      <c r="M20" s="2943"/>
      <c r="N20" s="2944"/>
      <c r="O20" s="2949" t="s">
        <v>77</v>
      </c>
      <c r="P20" s="2950"/>
      <c r="Q20" s="2950"/>
      <c r="R20" s="2957" t="s">
        <v>78</v>
      </c>
      <c r="S20" s="2958"/>
      <c r="T20" s="2959"/>
      <c r="U20" s="2961" t="s">
        <v>79</v>
      </c>
      <c r="V20" s="2962"/>
      <c r="W20" s="2962"/>
      <c r="X20" s="2963"/>
    </row>
    <row r="21" spans="1:24" s="49" customFormat="1" ht="12.75" customHeight="1" x14ac:dyDescent="0.15">
      <c r="A21" s="2973"/>
      <c r="B21" s="2974"/>
      <c r="C21" s="2974"/>
      <c r="D21" s="2989"/>
      <c r="E21" s="2950"/>
      <c r="F21" s="2950"/>
      <c r="G21" s="2989"/>
      <c r="H21" s="2950"/>
      <c r="I21" s="2991"/>
      <c r="J21" s="2942"/>
      <c r="K21" s="2943"/>
      <c r="L21" s="2943"/>
      <c r="M21" s="2943"/>
      <c r="N21" s="2944"/>
      <c r="O21" s="2951"/>
      <c r="P21" s="2952"/>
      <c r="Q21" s="2952"/>
      <c r="R21" s="2951"/>
      <c r="S21" s="2952"/>
      <c r="T21" s="2960"/>
      <c r="U21" s="2964"/>
      <c r="V21" s="2965"/>
      <c r="W21" s="2965"/>
      <c r="X21" s="2966"/>
    </row>
    <row r="22" spans="1:24" s="49" customFormat="1" ht="42" customHeight="1" x14ac:dyDescent="0.15">
      <c r="A22" s="2945" t="s">
        <v>80</v>
      </c>
      <c r="B22" s="2920" t="s">
        <v>81</v>
      </c>
      <c r="C22" s="2921"/>
      <c r="D22" s="2902">
        <f>入力1!E38</f>
        <v>0</v>
      </c>
      <c r="E22" s="2903"/>
      <c r="F22" s="2947"/>
      <c r="G22" s="2902">
        <f>入力1!E39</f>
        <v>0</v>
      </c>
      <c r="H22" s="2903"/>
      <c r="I22" s="2947"/>
      <c r="J22" s="2902">
        <f>入力1!E40</f>
        <v>0</v>
      </c>
      <c r="K22" s="2903"/>
      <c r="L22" s="2903"/>
      <c r="M22" s="2903"/>
      <c r="N22" s="2904"/>
      <c r="O22" s="2914"/>
      <c r="P22" s="2915"/>
      <c r="Q22" s="2915"/>
      <c r="R22" s="2914"/>
      <c r="S22" s="2915"/>
      <c r="T22" s="2916"/>
      <c r="U22" s="2928">
        <f t="shared" ref="U22:U33" si="0">SUM(O22,R22)</f>
        <v>0</v>
      </c>
      <c r="V22" s="2928"/>
      <c r="W22" s="2928"/>
      <c r="X22" s="2929"/>
    </row>
    <row r="23" spans="1:24" s="49" customFormat="1" ht="42" customHeight="1" thickBot="1" x14ac:dyDescent="0.2">
      <c r="A23" s="2946"/>
      <c r="B23" s="2922" t="s">
        <v>96</v>
      </c>
      <c r="C23" s="2923"/>
      <c r="D23" s="2905">
        <f>入力1!G38</f>
        <v>0</v>
      </c>
      <c r="E23" s="2906"/>
      <c r="F23" s="2948"/>
      <c r="G23" s="2905">
        <f>入力1!G39</f>
        <v>0</v>
      </c>
      <c r="H23" s="2906"/>
      <c r="I23" s="2948"/>
      <c r="J23" s="2905">
        <f>入力1!G40</f>
        <v>0</v>
      </c>
      <c r="K23" s="2906"/>
      <c r="L23" s="2906"/>
      <c r="M23" s="2906"/>
      <c r="N23" s="2907"/>
      <c r="O23" s="2912"/>
      <c r="P23" s="2913"/>
      <c r="Q23" s="2913"/>
      <c r="R23" s="2912"/>
      <c r="S23" s="2913"/>
      <c r="T23" s="2932"/>
      <c r="U23" s="2908">
        <f t="shared" si="0"/>
        <v>0</v>
      </c>
      <c r="V23" s="2908"/>
      <c r="W23" s="2908"/>
      <c r="X23" s="2909"/>
    </row>
    <row r="24" spans="1:24" s="49" customFormat="1" ht="42" customHeight="1" x14ac:dyDescent="0.15">
      <c r="A24" s="2945" t="s">
        <v>82</v>
      </c>
      <c r="B24" s="2920" t="s">
        <v>81</v>
      </c>
      <c r="C24" s="2921"/>
      <c r="D24" s="2902">
        <f>入力1!I38</f>
        <v>0</v>
      </c>
      <c r="E24" s="2903"/>
      <c r="F24" s="2947"/>
      <c r="G24" s="2902">
        <f>入力1!I39</f>
        <v>0</v>
      </c>
      <c r="H24" s="2903"/>
      <c r="I24" s="2947"/>
      <c r="J24" s="2902">
        <f>入力1!I40</f>
        <v>0</v>
      </c>
      <c r="K24" s="2903"/>
      <c r="L24" s="2903"/>
      <c r="M24" s="2903"/>
      <c r="N24" s="2904"/>
      <c r="O24" s="2914"/>
      <c r="P24" s="2915"/>
      <c r="Q24" s="2915"/>
      <c r="R24" s="2914"/>
      <c r="S24" s="2915"/>
      <c r="T24" s="2916"/>
      <c r="U24" s="2928">
        <f t="shared" si="0"/>
        <v>0</v>
      </c>
      <c r="V24" s="2928"/>
      <c r="W24" s="2928"/>
      <c r="X24" s="2929"/>
    </row>
    <row r="25" spans="1:24" s="49" customFormat="1" ht="42" customHeight="1" thickBot="1" x14ac:dyDescent="0.2">
      <c r="A25" s="2946"/>
      <c r="B25" s="2922" t="s">
        <v>87</v>
      </c>
      <c r="C25" s="2923"/>
      <c r="D25" s="2905">
        <f>入力1!K38</f>
        <v>0</v>
      </c>
      <c r="E25" s="2906"/>
      <c r="F25" s="2948"/>
      <c r="G25" s="2905">
        <f>入力1!K39</f>
        <v>0</v>
      </c>
      <c r="H25" s="2906"/>
      <c r="I25" s="2948"/>
      <c r="J25" s="2905">
        <f>入力1!K40</f>
        <v>0</v>
      </c>
      <c r="K25" s="2906"/>
      <c r="L25" s="2906"/>
      <c r="M25" s="2906"/>
      <c r="N25" s="2907"/>
      <c r="O25" s="2912"/>
      <c r="P25" s="2913"/>
      <c r="Q25" s="2913"/>
      <c r="R25" s="2912"/>
      <c r="S25" s="2913"/>
      <c r="T25" s="2932"/>
      <c r="U25" s="2908">
        <f t="shared" si="0"/>
        <v>0</v>
      </c>
      <c r="V25" s="2908"/>
      <c r="W25" s="2908"/>
      <c r="X25" s="2909"/>
    </row>
    <row r="26" spans="1:24" s="49" customFormat="1" ht="42" customHeight="1" x14ac:dyDescent="0.15">
      <c r="A26" s="2945" t="s">
        <v>83</v>
      </c>
      <c r="B26" s="2920" t="s">
        <v>81</v>
      </c>
      <c r="C26" s="2921"/>
      <c r="D26" s="2902">
        <f>入力1!M38</f>
        <v>0</v>
      </c>
      <c r="E26" s="2903"/>
      <c r="F26" s="2947"/>
      <c r="G26" s="2902">
        <f>入力1!M39</f>
        <v>0</v>
      </c>
      <c r="H26" s="2903"/>
      <c r="I26" s="2947"/>
      <c r="J26" s="2902">
        <f>入力1!M40</f>
        <v>0</v>
      </c>
      <c r="K26" s="2903"/>
      <c r="L26" s="2903"/>
      <c r="M26" s="2903"/>
      <c r="N26" s="2904"/>
      <c r="O26" s="2914"/>
      <c r="P26" s="2915"/>
      <c r="Q26" s="2915"/>
      <c r="R26" s="2914"/>
      <c r="S26" s="2915"/>
      <c r="T26" s="2916"/>
      <c r="U26" s="2928">
        <f t="shared" si="0"/>
        <v>0</v>
      </c>
      <c r="V26" s="2928"/>
      <c r="W26" s="2928"/>
      <c r="X26" s="2929"/>
    </row>
    <row r="27" spans="1:24" s="49" customFormat="1" ht="42" customHeight="1" thickBot="1" x14ac:dyDescent="0.2">
      <c r="A27" s="2946"/>
      <c r="B27" s="2922" t="s">
        <v>101</v>
      </c>
      <c r="C27" s="2923"/>
      <c r="D27" s="2905">
        <f>入力1!O38</f>
        <v>0</v>
      </c>
      <c r="E27" s="2906"/>
      <c r="F27" s="2948"/>
      <c r="G27" s="2905">
        <f>入力1!O39</f>
        <v>0</v>
      </c>
      <c r="H27" s="2906"/>
      <c r="I27" s="2948"/>
      <c r="J27" s="2905">
        <f>入力1!O40</f>
        <v>0</v>
      </c>
      <c r="K27" s="2906"/>
      <c r="L27" s="2906"/>
      <c r="M27" s="2906"/>
      <c r="N27" s="2907"/>
      <c r="O27" s="2912"/>
      <c r="P27" s="2913"/>
      <c r="Q27" s="2913"/>
      <c r="R27" s="2912"/>
      <c r="S27" s="2913"/>
      <c r="T27" s="2932"/>
      <c r="U27" s="2908">
        <f t="shared" si="0"/>
        <v>0</v>
      </c>
      <c r="V27" s="2908"/>
      <c r="W27" s="2908"/>
      <c r="X27" s="2909"/>
    </row>
    <row r="28" spans="1:24" s="49" customFormat="1" ht="42" customHeight="1" x14ac:dyDescent="0.15">
      <c r="A28" s="2945" t="s">
        <v>84</v>
      </c>
      <c r="B28" s="2920" t="s">
        <v>81</v>
      </c>
      <c r="C28" s="2921"/>
      <c r="D28" s="2902">
        <f>入力1!Q38</f>
        <v>0</v>
      </c>
      <c r="E28" s="2903"/>
      <c r="F28" s="2947"/>
      <c r="G28" s="2902">
        <f>入力1!Q39</f>
        <v>0</v>
      </c>
      <c r="H28" s="2903"/>
      <c r="I28" s="2947"/>
      <c r="J28" s="2902">
        <f>入力1!Q40</f>
        <v>0</v>
      </c>
      <c r="K28" s="2903"/>
      <c r="L28" s="2903"/>
      <c r="M28" s="2903"/>
      <c r="N28" s="2904"/>
      <c r="O28" s="2914"/>
      <c r="P28" s="2915"/>
      <c r="Q28" s="2915"/>
      <c r="R28" s="2914"/>
      <c r="S28" s="2915"/>
      <c r="T28" s="2916"/>
      <c r="U28" s="2928">
        <f t="shared" si="0"/>
        <v>0</v>
      </c>
      <c r="V28" s="2928"/>
      <c r="W28" s="2928"/>
      <c r="X28" s="2929"/>
    </row>
    <row r="29" spans="1:24" s="49" customFormat="1" ht="42" customHeight="1" thickBot="1" x14ac:dyDescent="0.2">
      <c r="A29" s="2946"/>
      <c r="B29" s="2922" t="s">
        <v>101</v>
      </c>
      <c r="C29" s="2923"/>
      <c r="D29" s="2905">
        <f>入力1!S38</f>
        <v>0</v>
      </c>
      <c r="E29" s="2906"/>
      <c r="F29" s="2948"/>
      <c r="G29" s="2905">
        <f>入力1!S39</f>
        <v>0</v>
      </c>
      <c r="H29" s="2906"/>
      <c r="I29" s="2948"/>
      <c r="J29" s="2905">
        <f>入力1!S40</f>
        <v>0</v>
      </c>
      <c r="K29" s="2906"/>
      <c r="L29" s="2906"/>
      <c r="M29" s="2906"/>
      <c r="N29" s="2907"/>
      <c r="O29" s="2912"/>
      <c r="P29" s="2913"/>
      <c r="Q29" s="2913"/>
      <c r="R29" s="2912"/>
      <c r="S29" s="2913"/>
      <c r="T29" s="2932"/>
      <c r="U29" s="2908">
        <f t="shared" si="0"/>
        <v>0</v>
      </c>
      <c r="V29" s="2908"/>
      <c r="W29" s="2908"/>
      <c r="X29" s="2909"/>
    </row>
    <row r="30" spans="1:24" s="49" customFormat="1" ht="42" customHeight="1" x14ac:dyDescent="0.15">
      <c r="A30" s="2972" t="s">
        <v>85</v>
      </c>
      <c r="B30" s="2920" t="s">
        <v>81</v>
      </c>
      <c r="C30" s="2921"/>
      <c r="D30" s="2981">
        <f>入力1!U38</f>
        <v>0</v>
      </c>
      <c r="E30" s="2982"/>
      <c r="F30" s="2982"/>
      <c r="G30" s="2981">
        <f>入力1!U39</f>
        <v>0</v>
      </c>
      <c r="H30" s="2982"/>
      <c r="I30" s="2983"/>
      <c r="J30" s="2902">
        <f>入力1!U40</f>
        <v>0</v>
      </c>
      <c r="K30" s="2903"/>
      <c r="L30" s="2903"/>
      <c r="M30" s="2903"/>
      <c r="N30" s="2904"/>
      <c r="O30" s="2914"/>
      <c r="P30" s="2915"/>
      <c r="Q30" s="2915"/>
      <c r="R30" s="2914"/>
      <c r="S30" s="2915"/>
      <c r="T30" s="2916"/>
      <c r="U30" s="2928">
        <f t="shared" si="0"/>
        <v>0</v>
      </c>
      <c r="V30" s="2928"/>
      <c r="W30" s="2928"/>
      <c r="X30" s="2929"/>
    </row>
    <row r="31" spans="1:24" s="49" customFormat="1" ht="42" customHeight="1" thickBot="1" x14ac:dyDescent="0.2">
      <c r="A31" s="2972"/>
      <c r="B31" s="2922" t="s">
        <v>96</v>
      </c>
      <c r="C31" s="2923"/>
      <c r="D31" s="3011">
        <f>入力1!W38</f>
        <v>0</v>
      </c>
      <c r="E31" s="3012"/>
      <c r="F31" s="3012"/>
      <c r="G31" s="3011">
        <f>入力1!W39</f>
        <v>0</v>
      </c>
      <c r="H31" s="3012"/>
      <c r="I31" s="3013"/>
      <c r="J31" s="2905">
        <f>入力1!W40</f>
        <v>0</v>
      </c>
      <c r="K31" s="2906"/>
      <c r="L31" s="2906"/>
      <c r="M31" s="2906"/>
      <c r="N31" s="2907"/>
      <c r="O31" s="2912"/>
      <c r="P31" s="2913"/>
      <c r="Q31" s="2913"/>
      <c r="R31" s="2912"/>
      <c r="S31" s="2913"/>
      <c r="T31" s="2932"/>
      <c r="U31" s="2908">
        <f t="shared" si="0"/>
        <v>0</v>
      </c>
      <c r="V31" s="2908"/>
      <c r="W31" s="2908"/>
      <c r="X31" s="2909"/>
    </row>
    <row r="32" spans="1:24" s="49" customFormat="1" ht="42" customHeight="1" x14ac:dyDescent="0.15">
      <c r="A32" s="2945" t="s">
        <v>86</v>
      </c>
      <c r="B32" s="2920" t="s">
        <v>81</v>
      </c>
      <c r="C32" s="2921"/>
      <c r="D32" s="2984">
        <f>入力1!Y38</f>
        <v>0</v>
      </c>
      <c r="E32" s="2985"/>
      <c r="F32" s="2985"/>
      <c r="G32" s="2984">
        <f>入力1!Y39</f>
        <v>0</v>
      </c>
      <c r="H32" s="2985"/>
      <c r="I32" s="2986"/>
      <c r="J32" s="2902">
        <f>入力1!Y40</f>
        <v>0</v>
      </c>
      <c r="K32" s="2903"/>
      <c r="L32" s="2903"/>
      <c r="M32" s="2903"/>
      <c r="N32" s="2904"/>
      <c r="O32" s="2914"/>
      <c r="P32" s="2915"/>
      <c r="Q32" s="2915"/>
      <c r="R32" s="2914"/>
      <c r="S32" s="2915"/>
      <c r="T32" s="2916"/>
      <c r="U32" s="2928">
        <f t="shared" si="0"/>
        <v>0</v>
      </c>
      <c r="V32" s="2928"/>
      <c r="W32" s="2928"/>
      <c r="X32" s="2929"/>
    </row>
    <row r="33" spans="1:24" s="49" customFormat="1" ht="42" customHeight="1" thickBot="1" x14ac:dyDescent="0.2">
      <c r="A33" s="2971"/>
      <c r="B33" s="2996" t="s">
        <v>87</v>
      </c>
      <c r="C33" s="2997"/>
      <c r="D33" s="2998">
        <f>入力1!AA38</f>
        <v>0</v>
      </c>
      <c r="E33" s="2930"/>
      <c r="F33" s="2930"/>
      <c r="G33" s="2998">
        <f>入力1!AA39</f>
        <v>0</v>
      </c>
      <c r="H33" s="2930"/>
      <c r="I33" s="2999"/>
      <c r="J33" s="2998">
        <f>入力1!AA40</f>
        <v>0</v>
      </c>
      <c r="K33" s="2930"/>
      <c r="L33" s="2930"/>
      <c r="M33" s="2930"/>
      <c r="N33" s="2931"/>
      <c r="O33" s="2917"/>
      <c r="P33" s="2918"/>
      <c r="Q33" s="2918"/>
      <c r="R33" s="2917"/>
      <c r="S33" s="2918"/>
      <c r="T33" s="2919"/>
      <c r="U33" s="2930">
        <f t="shared" si="0"/>
        <v>0</v>
      </c>
      <c r="V33" s="2930"/>
      <c r="W33" s="2930"/>
      <c r="X33" s="2931"/>
    </row>
    <row r="34" spans="1:24" s="49" customFormat="1" ht="42" customHeight="1" thickTop="1" x14ac:dyDescent="0.15">
      <c r="A34" s="2972" t="s">
        <v>79</v>
      </c>
      <c r="B34" s="2979" t="s">
        <v>81</v>
      </c>
      <c r="C34" s="2980"/>
      <c r="D34" s="2976">
        <f>入力1!AC38</f>
        <v>0</v>
      </c>
      <c r="E34" s="2977"/>
      <c r="F34" s="2977"/>
      <c r="G34" s="2976">
        <f>入力1!AC39</f>
        <v>0</v>
      </c>
      <c r="H34" s="2977"/>
      <c r="I34" s="2977"/>
      <c r="J34" s="2992">
        <f>入力1!AC40</f>
        <v>0</v>
      </c>
      <c r="K34" s="2993"/>
      <c r="L34" s="2993"/>
      <c r="M34" s="2993"/>
      <c r="N34" s="2994"/>
      <c r="O34" s="2924">
        <f>SUM(O22,O24,O26,O28,O30,O32)</f>
        <v>0</v>
      </c>
      <c r="P34" s="2925"/>
      <c r="Q34" s="2925"/>
      <c r="R34" s="2924">
        <f>SUM(R22,R24,R26,R28,R30,R32)</f>
        <v>0</v>
      </c>
      <c r="S34" s="2925"/>
      <c r="T34" s="2926"/>
      <c r="U34" s="2928">
        <f>SUM(U22,U24,U26,U28,U30,U32)</f>
        <v>0</v>
      </c>
      <c r="V34" s="2928"/>
      <c r="W34" s="2928"/>
      <c r="X34" s="2929"/>
    </row>
    <row r="35" spans="1:24" s="49" customFormat="1" ht="42" customHeight="1" thickBot="1" x14ac:dyDescent="0.2">
      <c r="A35" s="2946"/>
      <c r="B35" s="2922" t="s">
        <v>101</v>
      </c>
      <c r="C35" s="2923"/>
      <c r="D35" s="2910">
        <f>入力1!AE38</f>
        <v>0</v>
      </c>
      <c r="E35" s="2911"/>
      <c r="F35" s="2911"/>
      <c r="G35" s="2910">
        <f>入力1!AE39</f>
        <v>0</v>
      </c>
      <c r="H35" s="2911"/>
      <c r="I35" s="2978"/>
      <c r="J35" s="2910">
        <f>入力1!AE40</f>
        <v>0</v>
      </c>
      <c r="K35" s="2911"/>
      <c r="L35" s="2911"/>
      <c r="M35" s="2911"/>
      <c r="N35" s="3031"/>
      <c r="O35" s="2927">
        <f>SUM(O23,O25,O27,O29,O31,O33)</f>
        <v>0</v>
      </c>
      <c r="P35" s="2908"/>
      <c r="Q35" s="2908"/>
      <c r="R35" s="2927">
        <f>SUM(R23,R25,R27,R29,R31,R33)</f>
        <v>0</v>
      </c>
      <c r="S35" s="2908"/>
      <c r="T35" s="2909"/>
      <c r="U35" s="2908">
        <f>SUM(U23,U25,U27,U29,U31,U33)</f>
        <v>0</v>
      </c>
      <c r="V35" s="2908"/>
      <c r="W35" s="2908"/>
      <c r="X35" s="2909"/>
    </row>
    <row r="36" spans="1:24" s="49" customFormat="1" ht="23.25" customHeight="1" x14ac:dyDescent="0.2">
      <c r="A36" s="3000" t="s">
        <v>88</v>
      </c>
      <c r="B36" s="2898" t="s">
        <v>100</v>
      </c>
      <c r="C36" s="2899"/>
      <c r="D36" s="2899"/>
      <c r="E36" s="2899"/>
      <c r="F36" s="179" t="s">
        <v>89</v>
      </c>
      <c r="G36" s="180">
        <f>入力1!G19</f>
        <v>0</v>
      </c>
      <c r="H36" s="181" t="s">
        <v>113</v>
      </c>
      <c r="I36" s="3026">
        <f>入力1!I19</f>
        <v>0</v>
      </c>
      <c r="J36" s="3026"/>
      <c r="K36" s="188"/>
      <c r="L36" s="188"/>
      <c r="M36" s="188"/>
      <c r="N36" s="188"/>
      <c r="O36" s="188"/>
      <c r="P36" s="188"/>
      <c r="Q36" s="2995"/>
      <c r="R36" s="2995"/>
      <c r="S36" s="2995"/>
      <c r="T36" s="2995"/>
      <c r="U36" s="189"/>
      <c r="V36" s="182"/>
      <c r="W36" s="189"/>
      <c r="X36" s="204"/>
    </row>
    <row r="37" spans="1:24" s="49" customFormat="1" ht="29.25" customHeight="1" x14ac:dyDescent="0.15">
      <c r="A37" s="3001"/>
      <c r="B37" s="2900"/>
      <c r="C37" s="2901"/>
      <c r="D37" s="2901"/>
      <c r="E37" s="2901"/>
      <c r="F37" s="118"/>
      <c r="G37" s="2897" t="str">
        <f>IF(入力1!L19&lt;&gt;"",入力1!L19&amp;入力1!N19&amp;入力1!O19,"")</f>
        <v/>
      </c>
      <c r="H37" s="2897"/>
      <c r="I37" s="2897"/>
      <c r="J37" s="2897"/>
      <c r="K37" s="2897"/>
      <c r="L37" s="2897"/>
      <c r="M37" s="2897"/>
      <c r="N37" s="2897"/>
      <c r="O37" s="2897"/>
      <c r="P37" s="2897"/>
      <c r="Q37" s="2897"/>
      <c r="R37" s="2897"/>
      <c r="S37" s="2897"/>
      <c r="T37" s="2897"/>
      <c r="U37" s="2897"/>
      <c r="V37" s="2897"/>
      <c r="W37" s="2897"/>
      <c r="X37" s="205"/>
    </row>
    <row r="38" spans="1:24" s="49" customFormat="1" ht="29.25" customHeight="1" x14ac:dyDescent="0.15">
      <c r="A38" s="3002"/>
      <c r="B38" s="2900" t="s">
        <v>99</v>
      </c>
      <c r="C38" s="2901"/>
      <c r="D38" s="2901"/>
      <c r="E38" s="2901"/>
      <c r="F38" s="183"/>
      <c r="G38" s="2897">
        <f>入力1!Q16</f>
        <v>0</v>
      </c>
      <c r="H38" s="2897"/>
      <c r="I38" s="2897"/>
      <c r="J38" s="2897"/>
      <c r="K38" s="2897"/>
      <c r="L38" s="2897"/>
      <c r="M38" s="2897"/>
      <c r="N38" s="2897"/>
      <c r="O38" s="2897"/>
      <c r="P38" s="2897"/>
      <c r="Q38" s="2897"/>
      <c r="R38" s="2897"/>
      <c r="S38" s="2897"/>
      <c r="T38" s="2897"/>
      <c r="U38" s="2897"/>
      <c r="V38" s="2897"/>
      <c r="W38" s="2897"/>
      <c r="X38" s="150"/>
    </row>
    <row r="39" spans="1:24" s="49" customFormat="1" ht="29.25" customHeight="1" x14ac:dyDescent="0.15">
      <c r="A39" s="3003"/>
      <c r="B39" s="3021" t="s">
        <v>90</v>
      </c>
      <c r="C39" s="3022"/>
      <c r="D39" s="3022"/>
      <c r="E39" s="3022"/>
      <c r="F39" s="184"/>
      <c r="G39" s="3023">
        <f>入力1!Q21</f>
        <v>0</v>
      </c>
      <c r="H39" s="3023"/>
      <c r="I39" s="185" t="s">
        <v>94</v>
      </c>
      <c r="J39" s="3024">
        <f>入力1!T21</f>
        <v>0</v>
      </c>
      <c r="K39" s="3024"/>
      <c r="L39" s="3024"/>
      <c r="M39" s="185" t="s">
        <v>43</v>
      </c>
      <c r="N39" s="3024">
        <f>入力1!W21</f>
        <v>0</v>
      </c>
      <c r="O39" s="3024"/>
      <c r="P39" s="186"/>
      <c r="Q39" s="187"/>
      <c r="R39" s="187"/>
      <c r="S39" s="187"/>
      <c r="T39" s="187"/>
      <c r="U39" s="187"/>
      <c r="V39" s="187"/>
      <c r="W39" s="187"/>
      <c r="X39" s="149"/>
    </row>
    <row r="40" spans="1:24" s="49" customFormat="1" ht="17.25" customHeight="1" x14ac:dyDescent="0.15">
      <c r="A40" s="50" t="s">
        <v>91</v>
      </c>
      <c r="B40" s="2975" t="s">
        <v>92</v>
      </c>
      <c r="C40" s="2975"/>
      <c r="D40" s="2975"/>
      <c r="E40" s="2975"/>
      <c r="F40" s="2975"/>
      <c r="G40" s="2975"/>
      <c r="H40" s="2975"/>
      <c r="I40" s="2975"/>
      <c r="J40" s="2975"/>
      <c r="K40" s="2975"/>
      <c r="L40" s="2975"/>
      <c r="M40" s="2975"/>
      <c r="N40" s="2975"/>
      <c r="O40" s="52"/>
      <c r="P40" s="52"/>
      <c r="Q40" s="52"/>
      <c r="R40" s="52"/>
      <c r="S40" s="52"/>
      <c r="T40" s="52"/>
      <c r="U40" s="52"/>
      <c r="V40" s="51"/>
      <c r="W40" s="51"/>
      <c r="X40" s="51"/>
    </row>
    <row r="41" spans="1:24" s="49" customFormat="1" ht="17.25" customHeight="1" x14ac:dyDescent="0.15">
      <c r="A41" s="50" t="s">
        <v>93</v>
      </c>
      <c r="B41" s="2967" t="s">
        <v>98</v>
      </c>
      <c r="C41" s="2967"/>
      <c r="D41" s="2967"/>
      <c r="E41" s="2967"/>
      <c r="F41" s="2967"/>
      <c r="G41" s="2967"/>
      <c r="H41" s="2967"/>
      <c r="I41" s="2967"/>
      <c r="J41" s="2967"/>
      <c r="K41" s="2967"/>
      <c r="L41" s="2967"/>
      <c r="M41" s="2967"/>
      <c r="N41" s="2967"/>
      <c r="O41" s="2967"/>
      <c r="P41" s="2967"/>
      <c r="Q41" s="2967"/>
      <c r="R41" s="2967"/>
      <c r="S41" s="2967"/>
      <c r="T41" s="2967"/>
      <c r="U41" s="2967"/>
      <c r="V41" s="2967"/>
      <c r="W41" s="2967"/>
      <c r="X41" s="2967"/>
    </row>
  </sheetData>
  <sheetProtection algorithmName="SHA-512" hashValue="bUhwtQH6Y6xnXYc9wkYhnL9mOJ4iTNtd4b+TtfQ/mnHLJKDpxmajGUEaJSGHB004sZtL1VwQnj6QPuPba5TYpQ==" saltValue="DJ6LSL8y6ibXLeK+CS1Khg==" spinCount="100000" sheet="1" selectLockedCells="1"/>
  <mergeCells count="157">
    <mergeCell ref="B39:E39"/>
    <mergeCell ref="G39:H39"/>
    <mergeCell ref="J39:L39"/>
    <mergeCell ref="N39:O39"/>
    <mergeCell ref="R27:T27"/>
    <mergeCell ref="K7:L7"/>
    <mergeCell ref="I36:J36"/>
    <mergeCell ref="F18:H18"/>
    <mergeCell ref="K18:L18"/>
    <mergeCell ref="M18:O18"/>
    <mergeCell ref="L11:M11"/>
    <mergeCell ref="O11:P11"/>
    <mergeCell ref="R11:S11"/>
    <mergeCell ref="K17:L17"/>
    <mergeCell ref="J22:N22"/>
    <mergeCell ref="J23:N23"/>
    <mergeCell ref="D26:F26"/>
    <mergeCell ref="G26:I26"/>
    <mergeCell ref="D27:F27"/>
    <mergeCell ref="G27:I27"/>
    <mergeCell ref="J35:N35"/>
    <mergeCell ref="G28:I28"/>
    <mergeCell ref="J31:N31"/>
    <mergeCell ref="P18:R18"/>
    <mergeCell ref="A3:X3"/>
    <mergeCell ref="A18:C18"/>
    <mergeCell ref="A14:X14"/>
    <mergeCell ref="A6:X6"/>
    <mergeCell ref="A16:C16"/>
    <mergeCell ref="D33:F33"/>
    <mergeCell ref="D31:F31"/>
    <mergeCell ref="G31:I31"/>
    <mergeCell ref="D30:F30"/>
    <mergeCell ref="A22:A23"/>
    <mergeCell ref="D22:F22"/>
    <mergeCell ref="G22:I22"/>
    <mergeCell ref="D23:F23"/>
    <mergeCell ref="G23:I23"/>
    <mergeCell ref="A26:A27"/>
    <mergeCell ref="O7:P7"/>
    <mergeCell ref="L8:X8"/>
    <mergeCell ref="L9:X9"/>
    <mergeCell ref="L10:X10"/>
    <mergeCell ref="A4:G4"/>
    <mergeCell ref="A5:G5"/>
    <mergeCell ref="G7:H8"/>
    <mergeCell ref="I7:J8"/>
    <mergeCell ref="P4:Q4"/>
    <mergeCell ref="A34:A35"/>
    <mergeCell ref="Q36:T36"/>
    <mergeCell ref="D34:F34"/>
    <mergeCell ref="R24:T24"/>
    <mergeCell ref="R25:T25"/>
    <mergeCell ref="R31:T31"/>
    <mergeCell ref="O31:Q31"/>
    <mergeCell ref="O32:Q32"/>
    <mergeCell ref="B33:C33"/>
    <mergeCell ref="B24:C24"/>
    <mergeCell ref="B25:C25"/>
    <mergeCell ref="B26:C26"/>
    <mergeCell ref="B27:C27"/>
    <mergeCell ref="G33:I33"/>
    <mergeCell ref="J29:N29"/>
    <mergeCell ref="B30:C30"/>
    <mergeCell ref="B31:C31"/>
    <mergeCell ref="B32:C32"/>
    <mergeCell ref="A36:A39"/>
    <mergeCell ref="J32:N32"/>
    <mergeCell ref="J33:N33"/>
    <mergeCell ref="O30:Q30"/>
    <mergeCell ref="O35:Q35"/>
    <mergeCell ref="G38:W38"/>
    <mergeCell ref="B41:X41"/>
    <mergeCell ref="D15:X15"/>
    <mergeCell ref="A32:A33"/>
    <mergeCell ref="A30:A31"/>
    <mergeCell ref="A19:C21"/>
    <mergeCell ref="B40:N40"/>
    <mergeCell ref="D16:X16"/>
    <mergeCell ref="G29:I29"/>
    <mergeCell ref="G34:I34"/>
    <mergeCell ref="G35:I35"/>
    <mergeCell ref="B34:C34"/>
    <mergeCell ref="B35:C35"/>
    <mergeCell ref="G30:I30"/>
    <mergeCell ref="G32:I32"/>
    <mergeCell ref="D32:F32"/>
    <mergeCell ref="D20:F21"/>
    <mergeCell ref="G20:I21"/>
    <mergeCell ref="J34:N34"/>
    <mergeCell ref="D28:F28"/>
    <mergeCell ref="A28:A29"/>
    <mergeCell ref="D29:F29"/>
    <mergeCell ref="J24:N24"/>
    <mergeCell ref="O26:Q26"/>
    <mergeCell ref="O29:Q29"/>
    <mergeCell ref="A2:I2"/>
    <mergeCell ref="A13:X13"/>
    <mergeCell ref="A15:C15"/>
    <mergeCell ref="A17:C17"/>
    <mergeCell ref="J20:N21"/>
    <mergeCell ref="A24:A25"/>
    <mergeCell ref="D24:F24"/>
    <mergeCell ref="G24:I24"/>
    <mergeCell ref="D25:F25"/>
    <mergeCell ref="G25:I25"/>
    <mergeCell ref="O20:Q21"/>
    <mergeCell ref="O23:Q23"/>
    <mergeCell ref="O24:Q24"/>
    <mergeCell ref="O25:Q25"/>
    <mergeCell ref="D19:N19"/>
    <mergeCell ref="O19:X19"/>
    <mergeCell ref="O22:Q22"/>
    <mergeCell ref="R22:T22"/>
    <mergeCell ref="U22:X22"/>
    <mergeCell ref="R20:T21"/>
    <mergeCell ref="U20:X21"/>
    <mergeCell ref="R23:T23"/>
    <mergeCell ref="B22:C22"/>
    <mergeCell ref="B23:C23"/>
    <mergeCell ref="B38:E38"/>
    <mergeCell ref="J27:N27"/>
    <mergeCell ref="J28:N28"/>
    <mergeCell ref="B28:C28"/>
    <mergeCell ref="B29:C29"/>
    <mergeCell ref="R34:T34"/>
    <mergeCell ref="R26:T26"/>
    <mergeCell ref="R35:T35"/>
    <mergeCell ref="U23:X23"/>
    <mergeCell ref="U24:X24"/>
    <mergeCell ref="U25:X25"/>
    <mergeCell ref="U26:X26"/>
    <mergeCell ref="U32:X32"/>
    <mergeCell ref="U33:X33"/>
    <mergeCell ref="O33:Q33"/>
    <mergeCell ref="O34:Q34"/>
    <mergeCell ref="U27:X27"/>
    <mergeCell ref="U28:X28"/>
    <mergeCell ref="U29:X29"/>
    <mergeCell ref="U30:X30"/>
    <mergeCell ref="U31:X31"/>
    <mergeCell ref="R29:T29"/>
    <mergeCell ref="U34:X34"/>
    <mergeCell ref="R28:T28"/>
    <mergeCell ref="D17:E17"/>
    <mergeCell ref="G37:W37"/>
    <mergeCell ref="B36:E37"/>
    <mergeCell ref="J30:N30"/>
    <mergeCell ref="J25:N25"/>
    <mergeCell ref="J26:N26"/>
    <mergeCell ref="U35:X35"/>
    <mergeCell ref="D35:F35"/>
    <mergeCell ref="O27:Q27"/>
    <mergeCell ref="O28:Q28"/>
    <mergeCell ref="R32:T32"/>
    <mergeCell ref="R33:T33"/>
    <mergeCell ref="R30:T30"/>
  </mergeCells>
  <phoneticPr fontId="1"/>
  <pageMargins left="0.43307086614173229" right="0.43307086614173229" top="0.23622047244094491" bottom="0" header="0" footer="0"/>
  <pageSetup paperSize="9" scale="70" orientation="portrait" blackAndWhite="1" r:id="rId1"/>
  <headerFooter scaleWithDoc="0">
    <oddFooter>&amp;L&amp;G&amp;R&amp;14①</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W15"/>
  <sheetViews>
    <sheetView showGridLines="0" view="pageBreakPreview" zoomScaleNormal="100" zoomScaleSheetLayoutView="100" workbookViewId="0">
      <selection activeCell="H74" sqref="H74:I74"/>
    </sheetView>
  </sheetViews>
  <sheetFormatPr defaultRowHeight="13.5" x14ac:dyDescent="0.15"/>
  <cols>
    <col min="1" max="1" width="1.875" style="12" customWidth="1"/>
    <col min="2" max="2" width="4.375" style="10" customWidth="1"/>
    <col min="3" max="3" width="10.625" style="22" customWidth="1"/>
    <col min="4" max="4" width="7.375" style="10" customWidth="1"/>
    <col min="5" max="5" width="4.375" style="10" customWidth="1"/>
    <col min="6" max="6" width="3.125" style="10" customWidth="1"/>
    <col min="7" max="7" width="4.375" style="10" customWidth="1"/>
    <col min="8" max="8" width="3.125" style="10" customWidth="1"/>
    <col min="9" max="9" width="4.375" style="12" customWidth="1"/>
    <col min="10" max="10" width="3.125" style="10" customWidth="1"/>
    <col min="11" max="11" width="2.5" style="12" customWidth="1"/>
    <col min="12" max="12" width="3.75" style="12" customWidth="1"/>
    <col min="13" max="13" width="1.875" style="12" customWidth="1"/>
    <col min="14" max="14" width="5" style="10" customWidth="1"/>
    <col min="15" max="15" width="4.375" style="12" customWidth="1"/>
    <col min="16" max="16" width="3.125" style="12" customWidth="1"/>
    <col min="17" max="17" width="4.375" style="12" customWidth="1"/>
    <col min="18" max="18" width="3.125" style="12" customWidth="1"/>
    <col min="19" max="19" width="2.5" style="12" customWidth="1"/>
    <col min="20" max="20" width="3.75" style="12" customWidth="1"/>
    <col min="21" max="21" width="1.875" style="12" customWidth="1"/>
    <col min="22" max="22" width="9.375" style="12" customWidth="1"/>
    <col min="23" max="23" width="1.875" style="10" customWidth="1"/>
    <col min="24" max="16384" width="9" style="10"/>
  </cols>
  <sheetData>
    <row r="1" spans="1:23" s="22" customFormat="1" ht="33.75" customHeight="1" x14ac:dyDescent="0.15">
      <c r="A1" s="165"/>
      <c r="B1" s="165"/>
      <c r="C1" s="165"/>
      <c r="D1" s="160"/>
      <c r="E1" s="165"/>
      <c r="F1" s="165"/>
      <c r="G1" s="165"/>
    </row>
    <row r="2" spans="1:23" ht="22.5" customHeight="1" x14ac:dyDescent="0.15">
      <c r="B2" s="12"/>
      <c r="D2" s="13"/>
      <c r="E2" s="13"/>
      <c r="F2" s="13"/>
      <c r="H2" s="19"/>
      <c r="I2" s="19"/>
      <c r="J2" s="5"/>
      <c r="K2" s="5"/>
      <c r="L2" s="5"/>
      <c r="M2" s="5"/>
      <c r="O2" s="3042" t="s">
        <v>5</v>
      </c>
      <c r="P2" s="3042"/>
      <c r="Q2" s="3042"/>
      <c r="R2" s="3038">
        <f>入力1!AF2</f>
        <v>0</v>
      </c>
      <c r="S2" s="3038"/>
      <c r="T2" s="3038"/>
      <c r="U2" s="3038"/>
      <c r="V2" s="3038"/>
    </row>
    <row r="3" spans="1:23" ht="22.5" customHeight="1" x14ac:dyDescent="0.15">
      <c r="B3" s="12"/>
      <c r="D3" s="13"/>
      <c r="E3" s="13"/>
      <c r="F3" s="13"/>
      <c r="H3" s="19"/>
      <c r="I3" s="19"/>
      <c r="J3" s="2"/>
      <c r="K3" s="2"/>
      <c r="O3" s="3043" t="s">
        <v>6</v>
      </c>
      <c r="P3" s="3043"/>
      <c r="Q3" s="3043"/>
      <c r="R3" s="3052" t="s">
        <v>399</v>
      </c>
      <c r="S3" s="3052"/>
      <c r="T3" s="3052"/>
      <c r="U3" s="3052"/>
      <c r="V3" s="3052"/>
    </row>
    <row r="4" spans="1:23" ht="45" customHeight="1" x14ac:dyDescent="0.2">
      <c r="B4" s="3041" t="s">
        <v>309</v>
      </c>
      <c r="C4" s="3041"/>
      <c r="D4" s="3041"/>
      <c r="E4" s="3041"/>
      <c r="F4" s="3041"/>
      <c r="G4" s="3041"/>
      <c r="H4" s="3041"/>
      <c r="I4" s="3041"/>
      <c r="J4" s="3041"/>
      <c r="K4" s="3041"/>
      <c r="L4" s="3041"/>
      <c r="M4" s="3041"/>
      <c r="N4" s="3041"/>
      <c r="O4" s="3041"/>
      <c r="P4" s="3041"/>
      <c r="Q4" s="3041"/>
      <c r="R4" s="3041"/>
      <c r="S4" s="3041"/>
      <c r="T4" s="3041"/>
      <c r="U4" s="3041"/>
      <c r="V4" s="3041"/>
    </row>
    <row r="5" spans="1:23" ht="11.25" customHeight="1" thickBot="1" x14ac:dyDescent="0.2">
      <c r="B5" s="18"/>
      <c r="C5" s="18"/>
      <c r="D5" s="18"/>
      <c r="E5" s="16"/>
      <c r="F5" s="20"/>
      <c r="G5" s="18"/>
      <c r="H5" s="18"/>
      <c r="I5" s="18"/>
      <c r="J5" s="15"/>
      <c r="K5" s="15"/>
      <c r="L5" s="15"/>
      <c r="M5" s="15"/>
      <c r="N5" s="15"/>
      <c r="O5" s="14"/>
      <c r="P5" s="14"/>
      <c r="Q5" s="14"/>
      <c r="R5" s="14"/>
      <c r="S5" s="14"/>
      <c r="T5" s="14"/>
      <c r="U5" s="14"/>
      <c r="V5" s="14"/>
    </row>
    <row r="6" spans="1:23" ht="30" customHeight="1" x14ac:dyDescent="0.15">
      <c r="B6" s="3048" t="s">
        <v>28</v>
      </c>
      <c r="C6" s="3049"/>
      <c r="D6" s="3080">
        <f>入力1!G24</f>
        <v>0</v>
      </c>
      <c r="E6" s="3081"/>
      <c r="F6" s="29" t="s">
        <v>29</v>
      </c>
      <c r="G6" s="190">
        <f>入力1!J24</f>
        <v>0</v>
      </c>
      <c r="H6" s="29" t="s">
        <v>30</v>
      </c>
      <c r="I6" s="190">
        <f>入力1!L24</f>
        <v>0</v>
      </c>
      <c r="J6" s="30" t="s">
        <v>31</v>
      </c>
      <c r="K6" s="30" t="s">
        <v>217</v>
      </c>
      <c r="L6" s="28" t="str">
        <f>入力1!O24</f>
        <v/>
      </c>
      <c r="M6" s="3082" t="s">
        <v>218</v>
      </c>
      <c r="N6" s="3082"/>
      <c r="O6" s="328" t="str">
        <f>入力1!T24</f>
        <v/>
      </c>
      <c r="P6" s="29" t="s">
        <v>30</v>
      </c>
      <c r="Q6" s="329" t="str">
        <f>入力1!V24</f>
        <v/>
      </c>
      <c r="R6" s="29" t="s">
        <v>35</v>
      </c>
      <c r="S6" s="30" t="s">
        <v>217</v>
      </c>
      <c r="T6" s="28" t="str">
        <f>入力1!Y24</f>
        <v/>
      </c>
      <c r="U6" s="3082" t="s">
        <v>219</v>
      </c>
      <c r="V6" s="3083"/>
      <c r="W6" s="11"/>
    </row>
    <row r="7" spans="1:23" ht="63.75" customHeight="1" thickBot="1" x14ac:dyDescent="0.2">
      <c r="B7" s="3050" t="s">
        <v>7</v>
      </c>
      <c r="C7" s="3051"/>
      <c r="D7" s="3035" t="str">
        <f>入力1!B7</f>
        <v/>
      </c>
      <c r="E7" s="3036"/>
      <c r="F7" s="3036"/>
      <c r="G7" s="3036"/>
      <c r="H7" s="3036"/>
      <c r="I7" s="3036"/>
      <c r="J7" s="3036"/>
      <c r="K7" s="3036"/>
      <c r="L7" s="3036"/>
      <c r="M7" s="3036"/>
      <c r="N7" s="3036"/>
      <c r="O7" s="3036"/>
      <c r="P7" s="3036"/>
      <c r="Q7" s="3036"/>
      <c r="R7" s="3036"/>
      <c r="S7" s="3036"/>
      <c r="T7" s="3036"/>
      <c r="U7" s="3036"/>
      <c r="V7" s="3037"/>
      <c r="W7" s="11"/>
    </row>
    <row r="8" spans="1:23" ht="86.25" customHeight="1" thickBot="1" x14ac:dyDescent="0.2">
      <c r="B8" s="3047" t="s">
        <v>204</v>
      </c>
      <c r="C8" s="3047"/>
      <c r="D8" s="3047"/>
      <c r="E8" s="3047"/>
      <c r="F8" s="3047"/>
      <c r="G8" s="3047"/>
      <c r="H8" s="3047"/>
      <c r="I8" s="3047"/>
      <c r="J8" s="3047"/>
      <c r="K8" s="3047"/>
      <c r="L8" s="3047"/>
      <c r="M8" s="3047"/>
      <c r="N8" s="3047"/>
      <c r="O8" s="3047"/>
      <c r="P8" s="3047"/>
      <c r="Q8" s="3047"/>
      <c r="R8" s="3047"/>
      <c r="S8" s="3047"/>
      <c r="T8" s="3047"/>
      <c r="U8" s="3047"/>
      <c r="V8" s="3047"/>
      <c r="W8" s="11"/>
    </row>
    <row r="9" spans="1:23" ht="45" customHeight="1" thickBot="1" x14ac:dyDescent="0.2">
      <c r="B9" s="17"/>
      <c r="C9" s="3044" t="s">
        <v>10</v>
      </c>
      <c r="D9" s="3045"/>
      <c r="E9" s="3045"/>
      <c r="F9" s="3045"/>
      <c r="G9" s="3045"/>
      <c r="H9" s="3045"/>
      <c r="I9" s="3044" t="s">
        <v>11</v>
      </c>
      <c r="J9" s="3045"/>
      <c r="K9" s="3045"/>
      <c r="L9" s="3045"/>
      <c r="M9" s="3061"/>
      <c r="N9" s="3094" t="s">
        <v>117</v>
      </c>
      <c r="O9" s="3094"/>
      <c r="P9" s="3095"/>
      <c r="Q9" s="3090" t="s">
        <v>9</v>
      </c>
      <c r="R9" s="3090"/>
      <c r="S9" s="3091"/>
      <c r="T9" s="3044" t="s">
        <v>12</v>
      </c>
      <c r="U9" s="3045"/>
      <c r="V9" s="3046"/>
      <c r="W9" s="11"/>
    </row>
    <row r="10" spans="1:23" ht="48.75" customHeight="1" x14ac:dyDescent="0.15">
      <c r="B10" s="65" t="s">
        <v>114</v>
      </c>
      <c r="C10" s="3096" t="s">
        <v>206</v>
      </c>
      <c r="D10" s="3097"/>
      <c r="E10" s="3085">
        <f>入力1!I48</f>
        <v>0</v>
      </c>
      <c r="F10" s="3085"/>
      <c r="G10" s="3098" t="s">
        <v>205</v>
      </c>
      <c r="H10" s="3099"/>
      <c r="I10" s="3084">
        <f>入力1!M48</f>
        <v>0</v>
      </c>
      <c r="J10" s="3085"/>
      <c r="K10" s="3085"/>
      <c r="L10" s="3085"/>
      <c r="M10" s="3086"/>
      <c r="N10" s="3076">
        <f>入力1!P48</f>
        <v>0</v>
      </c>
      <c r="O10" s="3076"/>
      <c r="P10" s="3077"/>
      <c r="Q10" s="3065"/>
      <c r="R10" s="3066"/>
      <c r="S10" s="3067"/>
      <c r="T10" s="3053">
        <f>入力1!S48</f>
        <v>0</v>
      </c>
      <c r="U10" s="3054"/>
      <c r="V10" s="3055"/>
    </row>
    <row r="11" spans="1:23" ht="48.75" customHeight="1" x14ac:dyDescent="0.15">
      <c r="B11" s="65" t="s">
        <v>115</v>
      </c>
      <c r="C11" s="3092">
        <f>入力1!D49</f>
        <v>0</v>
      </c>
      <c r="D11" s="3093"/>
      <c r="E11" s="3093"/>
      <c r="F11" s="3093"/>
      <c r="G11" s="3093"/>
      <c r="H11" s="3093"/>
      <c r="I11" s="3087">
        <f>入力1!M49</f>
        <v>0</v>
      </c>
      <c r="J11" s="3088"/>
      <c r="K11" s="3088"/>
      <c r="L11" s="3088"/>
      <c r="M11" s="3089"/>
      <c r="N11" s="3078">
        <f>入力1!P49</f>
        <v>0</v>
      </c>
      <c r="O11" s="3078"/>
      <c r="P11" s="3079"/>
      <c r="Q11" s="3068"/>
      <c r="R11" s="3069"/>
      <c r="S11" s="3070"/>
      <c r="T11" s="3056">
        <f>入力1!S49</f>
        <v>0</v>
      </c>
      <c r="U11" s="3057"/>
      <c r="V11" s="3058"/>
      <c r="W11" s="11"/>
    </row>
    <row r="12" spans="1:23" ht="48.75" customHeight="1" thickBot="1" x14ac:dyDescent="0.2">
      <c r="B12" s="67" t="s">
        <v>116</v>
      </c>
      <c r="C12" s="3059">
        <f>入力1!D50</f>
        <v>0</v>
      </c>
      <c r="D12" s="3060"/>
      <c r="E12" s="3060"/>
      <c r="F12" s="3060"/>
      <c r="G12" s="3060"/>
      <c r="H12" s="3060"/>
      <c r="I12" s="3062">
        <f>入力1!M50</f>
        <v>0</v>
      </c>
      <c r="J12" s="3063"/>
      <c r="K12" s="3063"/>
      <c r="L12" s="3063"/>
      <c r="M12" s="3064"/>
      <c r="N12" s="3074">
        <f>入力1!P50</f>
        <v>0</v>
      </c>
      <c r="O12" s="3074"/>
      <c r="P12" s="3075"/>
      <c r="Q12" s="3071"/>
      <c r="R12" s="3072"/>
      <c r="S12" s="3073"/>
      <c r="T12" s="3032">
        <f>入力1!S50</f>
        <v>0</v>
      </c>
      <c r="U12" s="3033"/>
      <c r="V12" s="3034"/>
    </row>
    <row r="13" spans="1:23" s="322" customFormat="1" ht="22.5" customHeight="1" x14ac:dyDescent="0.15">
      <c r="B13" s="323"/>
      <c r="C13" s="324"/>
      <c r="D13" s="324"/>
      <c r="E13" s="324"/>
      <c r="F13" s="324"/>
      <c r="G13" s="324"/>
      <c r="H13" s="324"/>
      <c r="I13" s="325"/>
      <c r="J13" s="325"/>
      <c r="K13" s="325"/>
      <c r="L13" s="325"/>
      <c r="M13" s="325"/>
      <c r="N13" s="326"/>
      <c r="O13" s="326"/>
      <c r="P13" s="326"/>
      <c r="Q13" s="983"/>
      <c r="R13" s="983"/>
      <c r="S13" s="983"/>
      <c r="T13" s="327"/>
      <c r="U13" s="327"/>
      <c r="V13" s="327"/>
    </row>
    <row r="14" spans="1:23" ht="210" customHeight="1" x14ac:dyDescent="0.15">
      <c r="B14" s="3039" t="s">
        <v>672</v>
      </c>
      <c r="C14" s="3040"/>
      <c r="D14" s="3040"/>
      <c r="E14" s="3040"/>
      <c r="F14" s="3040"/>
      <c r="G14" s="3040"/>
      <c r="H14" s="3040"/>
      <c r="I14" s="3040"/>
      <c r="J14" s="3040"/>
      <c r="K14" s="3040"/>
      <c r="L14" s="3040"/>
      <c r="M14" s="3040"/>
      <c r="N14" s="3040"/>
      <c r="O14" s="3040"/>
      <c r="P14" s="3040"/>
      <c r="Q14" s="3040"/>
      <c r="R14" s="3040"/>
      <c r="S14" s="3040"/>
      <c r="T14" s="3040"/>
      <c r="U14" s="3040"/>
      <c r="V14" s="3040"/>
    </row>
    <row r="15" spans="1:23" ht="144" customHeight="1" x14ac:dyDescent="0.15">
      <c r="B15" s="15"/>
      <c r="C15" s="15"/>
      <c r="D15" s="15"/>
      <c r="E15" s="15"/>
      <c r="F15" s="15"/>
      <c r="G15" s="15"/>
      <c r="H15" s="15"/>
      <c r="I15" s="15"/>
      <c r="J15" s="15"/>
      <c r="K15" s="15"/>
      <c r="L15" s="15"/>
      <c r="M15" s="15"/>
      <c r="N15" s="15"/>
      <c r="O15" s="14"/>
      <c r="P15" s="14"/>
      <c r="Q15" s="14"/>
      <c r="R15" s="14"/>
      <c r="S15" s="14"/>
      <c r="T15" s="14"/>
      <c r="U15" s="14"/>
      <c r="V15" s="14"/>
    </row>
  </sheetData>
  <sheetProtection algorithmName="SHA-512" hashValue="t/g0dSxiOeJqWUcZXgamfc1txzpiJ8BVgq34AKPEUsSdwbshR2TrpcEYAKQ+qqqRBUS5KNOut16AdL4cgIIxTg==" saltValue="p+GvaRGPOnR5izNHpsZf5Q==" spinCount="100000" sheet="1" selectLockedCells="1"/>
  <mergeCells count="35">
    <mergeCell ref="D6:E6"/>
    <mergeCell ref="M6:N6"/>
    <mergeCell ref="U6:V6"/>
    <mergeCell ref="I10:M10"/>
    <mergeCell ref="I11:M11"/>
    <mergeCell ref="C9:H9"/>
    <mergeCell ref="Q9:S9"/>
    <mergeCell ref="C11:H11"/>
    <mergeCell ref="N9:P9"/>
    <mergeCell ref="C10:D10"/>
    <mergeCell ref="E10:F10"/>
    <mergeCell ref="G10:H10"/>
    <mergeCell ref="I12:M12"/>
    <mergeCell ref="Q10:S10"/>
    <mergeCell ref="Q11:S11"/>
    <mergeCell ref="Q12:S12"/>
    <mergeCell ref="N12:P12"/>
    <mergeCell ref="N10:P10"/>
    <mergeCell ref="N11:P11"/>
    <mergeCell ref="T12:V12"/>
    <mergeCell ref="D7:V7"/>
    <mergeCell ref="R2:V2"/>
    <mergeCell ref="B14:V14"/>
    <mergeCell ref="B4:V4"/>
    <mergeCell ref="O2:Q2"/>
    <mergeCell ref="O3:Q3"/>
    <mergeCell ref="T9:V9"/>
    <mergeCell ref="B8:V8"/>
    <mergeCell ref="B6:C6"/>
    <mergeCell ref="B7:C7"/>
    <mergeCell ref="R3:V3"/>
    <mergeCell ref="T10:V10"/>
    <mergeCell ref="T11:V11"/>
    <mergeCell ref="C12:H12"/>
    <mergeCell ref="I9:M9"/>
  </mergeCells>
  <phoneticPr fontId="1"/>
  <pageMargins left="0.51181102362204722" right="0.51181102362204722" top="0.78740157480314965" bottom="0" header="0" footer="0"/>
  <pageSetup paperSize="9" orientation="portrait" blackAndWhite="1" verticalDpi="0" r:id="rId1"/>
  <headerFooter scaleWithDoc="0">
    <oddFooter>&amp;L&amp;G&amp;R&amp;14②</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AR67"/>
  <sheetViews>
    <sheetView showGridLines="0" tabSelected="1" view="pageBreakPreview" topLeftCell="A39" zoomScaleNormal="100" zoomScaleSheetLayoutView="100" workbookViewId="0">
      <selection activeCell="U62" sqref="U62:Z62"/>
    </sheetView>
  </sheetViews>
  <sheetFormatPr defaultRowHeight="13.5" x14ac:dyDescent="0.15"/>
  <cols>
    <col min="1" max="1" width="0.375" style="22" customWidth="1"/>
    <col min="2" max="2" width="0.5" style="22" customWidth="1"/>
    <col min="3" max="3" width="2.25" style="22" customWidth="1"/>
    <col min="4" max="4" width="8.75" style="22" customWidth="1"/>
    <col min="5" max="5" width="2.25" style="22" customWidth="1"/>
    <col min="6" max="7" width="2.375" style="22" customWidth="1"/>
    <col min="8" max="8" width="2.25" style="22" customWidth="1"/>
    <col min="9" max="11" width="2.375" style="22" customWidth="1"/>
    <col min="12" max="12" width="2.25" style="22" customWidth="1"/>
    <col min="13" max="13" width="2.375" style="22" customWidth="1"/>
    <col min="14" max="14" width="2.25" style="22" customWidth="1"/>
    <col min="15" max="16" width="2.375" style="22" customWidth="1"/>
    <col min="17" max="17" width="2.25" style="22" customWidth="1"/>
    <col min="18" max="20" width="2.375" style="22" customWidth="1"/>
    <col min="21" max="21" width="2.25" style="22" customWidth="1"/>
    <col min="22" max="22" width="2.375" style="22" customWidth="1"/>
    <col min="23" max="23" width="2.25" style="22" customWidth="1"/>
    <col min="24" max="25" width="2.375" style="22" customWidth="1"/>
    <col min="26" max="26" width="2.25" style="22" customWidth="1"/>
    <col min="27" max="28" width="2.375" style="22" customWidth="1"/>
    <col min="29" max="29" width="2.25" style="22" customWidth="1"/>
    <col min="30" max="33" width="2.375" style="22" customWidth="1"/>
    <col min="34" max="35" width="2.25" style="22" customWidth="1"/>
    <col min="36" max="37" width="2.375" style="22" customWidth="1"/>
    <col min="38" max="38" width="2.25" style="22" customWidth="1"/>
    <col min="39" max="40" width="2.375" style="22" customWidth="1"/>
    <col min="41" max="41" width="0.375" style="22" customWidth="1"/>
    <col min="42" max="16384" width="9" style="22"/>
  </cols>
  <sheetData>
    <row r="1" spans="1:44" ht="17.25" customHeight="1" x14ac:dyDescent="0.15">
      <c r="C1" s="3234" t="s">
        <v>687</v>
      </c>
      <c r="D1" s="3234"/>
      <c r="E1" s="3234"/>
      <c r="F1" s="3234"/>
      <c r="G1" s="3234"/>
      <c r="H1" s="3234"/>
      <c r="I1" s="3234"/>
      <c r="J1" s="3234"/>
      <c r="K1" s="3234"/>
      <c r="L1" s="3234"/>
      <c r="M1" s="3234"/>
      <c r="N1" s="3234"/>
      <c r="O1" s="3234"/>
      <c r="P1" s="3234"/>
      <c r="Q1" s="3234"/>
      <c r="R1" s="3123" t="s">
        <v>694</v>
      </c>
      <c r="S1" s="3123"/>
      <c r="T1" s="3123"/>
      <c r="U1" s="3123"/>
      <c r="V1" s="3123"/>
      <c r="W1" s="3123"/>
      <c r="X1" s="3123"/>
      <c r="Y1" s="3042" t="s">
        <v>5</v>
      </c>
      <c r="Z1" s="3042"/>
      <c r="AA1" s="3042"/>
      <c r="AB1" s="3042"/>
      <c r="AC1" s="3042"/>
      <c r="AD1" s="3042"/>
      <c r="AE1" s="3218"/>
      <c r="AF1" s="3218"/>
      <c r="AG1" s="3218" t="s">
        <v>118</v>
      </c>
      <c r="AH1" s="3218"/>
      <c r="AI1" s="3218"/>
      <c r="AJ1" s="3219">
        <f>入力1!AF2</f>
        <v>0</v>
      </c>
      <c r="AK1" s="3219"/>
      <c r="AL1" s="3219"/>
      <c r="AM1" s="3219"/>
      <c r="AN1" s="3219"/>
      <c r="AO1" s="72"/>
    </row>
    <row r="2" spans="1:44" ht="18.75" customHeight="1" x14ac:dyDescent="0.15">
      <c r="C2" s="3234"/>
      <c r="D2" s="3234"/>
      <c r="E2" s="3234"/>
      <c r="F2" s="3234"/>
      <c r="G2" s="3234"/>
      <c r="H2" s="3234"/>
      <c r="I2" s="3234"/>
      <c r="J2" s="3234"/>
      <c r="K2" s="3234"/>
      <c r="L2" s="3234"/>
      <c r="M2" s="3234"/>
      <c r="N2" s="3234"/>
      <c r="O2" s="3234"/>
      <c r="P2" s="3234"/>
      <c r="Q2" s="3234"/>
      <c r="R2" s="3123"/>
      <c r="S2" s="3123"/>
      <c r="T2" s="3123"/>
      <c r="U2" s="3123"/>
      <c r="V2" s="3123"/>
      <c r="W2" s="3123"/>
      <c r="X2" s="3123"/>
      <c r="Y2" s="3043" t="s">
        <v>6</v>
      </c>
      <c r="Z2" s="3043"/>
      <c r="AA2" s="3043"/>
      <c r="AB2" s="3043"/>
      <c r="AC2" s="3043"/>
      <c r="AD2" s="3043"/>
      <c r="AE2" s="3052" t="s">
        <v>400</v>
      </c>
      <c r="AF2" s="3052"/>
      <c r="AG2" s="3052"/>
      <c r="AH2" s="3052"/>
      <c r="AI2" s="3052"/>
      <c r="AJ2" s="3052"/>
      <c r="AK2" s="3052"/>
      <c r="AL2" s="3052"/>
      <c r="AM2" s="3052"/>
      <c r="AN2" s="3052"/>
      <c r="AO2" s="66"/>
    </row>
    <row r="3" spans="1:44" ht="3.75" customHeight="1" x14ac:dyDescent="0.15">
      <c r="B3" s="284"/>
      <c r="C3" s="284"/>
      <c r="D3" s="292"/>
      <c r="E3" s="18"/>
      <c r="F3" s="18"/>
      <c r="G3" s="18"/>
      <c r="H3" s="16"/>
      <c r="I3" s="20"/>
      <c r="J3" s="291"/>
      <c r="K3" s="292"/>
      <c r="L3" s="292"/>
      <c r="M3" s="292"/>
      <c r="N3" s="292"/>
      <c r="O3" s="15"/>
      <c r="P3" s="15"/>
      <c r="Q3" s="18"/>
      <c r="R3" s="18"/>
      <c r="S3" s="15"/>
      <c r="T3" s="18"/>
      <c r="U3" s="18"/>
      <c r="V3" s="18"/>
      <c r="W3" s="18"/>
      <c r="X3" s="292"/>
      <c r="Y3" s="292"/>
      <c r="Z3" s="18"/>
      <c r="AA3" s="16"/>
      <c r="AB3" s="16"/>
      <c r="AC3" s="290"/>
      <c r="AD3" s="290"/>
      <c r="AE3" s="290"/>
      <c r="AF3" s="16"/>
      <c r="AG3" s="16"/>
      <c r="AH3" s="16"/>
      <c r="AI3" s="16"/>
      <c r="AJ3" s="16"/>
      <c r="AK3" s="16"/>
      <c r="AL3" s="16"/>
      <c r="AM3" s="16"/>
      <c r="AN3" s="16"/>
      <c r="AO3" s="14"/>
    </row>
    <row r="4" spans="1:44" ht="22.5" customHeight="1" x14ac:dyDescent="0.15">
      <c r="A4" s="2"/>
      <c r="B4" s="3256" t="s">
        <v>135</v>
      </c>
      <c r="C4" s="3257"/>
      <c r="D4" s="3258"/>
      <c r="E4" s="3289" t="str">
        <f>入力1!G24&amp;" 年"</f>
        <v xml:space="preserve"> 年</v>
      </c>
      <c r="F4" s="3220"/>
      <c r="G4" s="3220"/>
      <c r="H4" s="3220"/>
      <c r="I4" s="3220">
        <f>入力1!F64</f>
        <v>0</v>
      </c>
      <c r="J4" s="3221"/>
      <c r="K4" s="3222" t="s">
        <v>294</v>
      </c>
      <c r="L4" s="3222"/>
      <c r="M4" s="3223">
        <f>入力1!H64</f>
        <v>0</v>
      </c>
      <c r="N4" s="3223"/>
      <c r="O4" s="3297" t="s">
        <v>381</v>
      </c>
      <c r="P4" s="3297"/>
      <c r="Q4" s="3281" t="str">
        <f>入力1!J64</f>
        <v/>
      </c>
      <c r="R4" s="3281"/>
      <c r="S4" s="469" t="s">
        <v>380</v>
      </c>
      <c r="T4" s="3281" t="str">
        <f>入力1!L64</f>
        <v/>
      </c>
      <c r="U4" s="3281"/>
      <c r="V4" s="3232" t="s">
        <v>382</v>
      </c>
      <c r="W4" s="3232"/>
      <c r="X4" s="3293" t="s">
        <v>383</v>
      </c>
      <c r="Y4" s="3293"/>
      <c r="Z4" s="3290" t="str">
        <f>入力1!O64</f>
        <v/>
      </c>
      <c r="AA4" s="3290"/>
      <c r="AB4" s="3224" t="s">
        <v>294</v>
      </c>
      <c r="AC4" s="3224"/>
      <c r="AD4" s="3225" t="str">
        <f>入力1!Q64</f>
        <v/>
      </c>
      <c r="AE4" s="3225"/>
      <c r="AF4" s="3297" t="s">
        <v>381</v>
      </c>
      <c r="AG4" s="3297"/>
      <c r="AH4" s="3281" t="str">
        <f>入力1!S64</f>
        <v/>
      </c>
      <c r="AI4" s="3281"/>
      <c r="AJ4" s="469" t="s">
        <v>380</v>
      </c>
      <c r="AK4" s="3281" t="str">
        <f>入力1!U64</f>
        <v/>
      </c>
      <c r="AL4" s="3281"/>
      <c r="AM4" s="3232" t="s">
        <v>382</v>
      </c>
      <c r="AN4" s="3233"/>
    </row>
    <row r="5" spans="1:44" ht="22.5" customHeight="1" x14ac:dyDescent="0.15">
      <c r="A5" s="2"/>
      <c r="B5" s="3259" t="s">
        <v>7</v>
      </c>
      <c r="C5" s="3260"/>
      <c r="D5" s="3261"/>
      <c r="E5" s="3282" t="str">
        <f>入力1!B7</f>
        <v/>
      </c>
      <c r="F5" s="3283"/>
      <c r="G5" s="3283"/>
      <c r="H5" s="3283"/>
      <c r="I5" s="3283"/>
      <c r="J5" s="3283"/>
      <c r="K5" s="3283"/>
      <c r="L5" s="3283"/>
      <c r="M5" s="3283"/>
      <c r="N5" s="3283"/>
      <c r="O5" s="3283"/>
      <c r="P5" s="3283"/>
      <c r="Q5" s="3283"/>
      <c r="R5" s="3283"/>
      <c r="S5" s="3283"/>
      <c r="T5" s="3283"/>
      <c r="U5" s="3283"/>
      <c r="V5" s="3284"/>
      <c r="W5" s="3285" t="s">
        <v>8</v>
      </c>
      <c r="X5" s="3286"/>
      <c r="Y5" s="3286"/>
      <c r="Z5" s="3286"/>
      <c r="AA5" s="3286"/>
      <c r="AB5" s="3286"/>
      <c r="AC5" s="3282">
        <f>入力1!Q16</f>
        <v>0</v>
      </c>
      <c r="AD5" s="3283"/>
      <c r="AE5" s="3283"/>
      <c r="AF5" s="3283"/>
      <c r="AG5" s="3283"/>
      <c r="AH5" s="3283"/>
      <c r="AI5" s="3283"/>
      <c r="AJ5" s="3283"/>
      <c r="AK5" s="3283"/>
      <c r="AL5" s="3283"/>
      <c r="AM5" s="3283"/>
      <c r="AN5" s="3284"/>
      <c r="AO5" s="24"/>
      <c r="AQ5" s="277"/>
    </row>
    <row r="6" spans="1:44" ht="13.5" customHeight="1" x14ac:dyDescent="0.15">
      <c r="A6" s="2"/>
      <c r="B6" s="3262" t="s">
        <v>136</v>
      </c>
      <c r="C6" s="3263"/>
      <c r="D6" s="3264"/>
      <c r="E6" s="3230" t="s">
        <v>134</v>
      </c>
      <c r="F6" s="3231"/>
      <c r="G6" s="3291">
        <f>入力1!G18</f>
        <v>0</v>
      </c>
      <c r="H6" s="3291"/>
      <c r="I6" s="3291"/>
      <c r="J6" s="3292" t="s">
        <v>18</v>
      </c>
      <c r="K6" s="3292"/>
      <c r="L6" s="3291">
        <f>入力1!I18</f>
        <v>0</v>
      </c>
      <c r="M6" s="3291"/>
      <c r="N6" s="3291"/>
      <c r="O6" s="3291"/>
      <c r="P6" s="73"/>
      <c r="Q6" s="73"/>
      <c r="R6" s="75"/>
      <c r="S6" s="75"/>
      <c r="T6" s="75"/>
      <c r="U6" s="76"/>
      <c r="V6" s="3294" t="s">
        <v>137</v>
      </c>
      <c r="W6" s="3294"/>
      <c r="X6" s="3294"/>
      <c r="Y6" s="3295">
        <f>入力1!Q21</f>
        <v>0</v>
      </c>
      <c r="Z6" s="3295"/>
      <c r="AA6" s="3295"/>
      <c r="AB6" s="3295"/>
      <c r="AC6" s="3296" t="s">
        <v>384</v>
      </c>
      <c r="AD6" s="3296"/>
      <c r="AE6" s="3287">
        <f>入力1!T21</f>
        <v>0</v>
      </c>
      <c r="AF6" s="3287"/>
      <c r="AG6" s="3287"/>
      <c r="AH6" s="3287"/>
      <c r="AI6" s="3296" t="s">
        <v>16</v>
      </c>
      <c r="AJ6" s="3296"/>
      <c r="AK6" s="3287">
        <f>入力1!W21</f>
        <v>0</v>
      </c>
      <c r="AL6" s="3287"/>
      <c r="AM6" s="3287"/>
      <c r="AN6" s="3288"/>
      <c r="AO6" s="24"/>
    </row>
    <row r="7" spans="1:44" ht="15" customHeight="1" x14ac:dyDescent="0.15">
      <c r="A7" s="2"/>
      <c r="B7" s="3265"/>
      <c r="C7" s="3266"/>
      <c r="D7" s="3267"/>
      <c r="E7" s="3227" t="str">
        <f>IF(入力1!L18&lt;&gt;"","　"&amp;入力1!L18&amp;入力1!N18&amp;入力1!O18,"")</f>
        <v/>
      </c>
      <c r="F7" s="3228"/>
      <c r="G7" s="3228"/>
      <c r="H7" s="3228"/>
      <c r="I7" s="3228"/>
      <c r="J7" s="3228"/>
      <c r="K7" s="3228"/>
      <c r="L7" s="3228"/>
      <c r="M7" s="3228"/>
      <c r="N7" s="3228"/>
      <c r="O7" s="3228"/>
      <c r="P7" s="3228"/>
      <c r="Q7" s="3228"/>
      <c r="R7" s="3228"/>
      <c r="S7" s="3228"/>
      <c r="T7" s="3228"/>
      <c r="U7" s="3228"/>
      <c r="V7" s="3228"/>
      <c r="W7" s="3228"/>
      <c r="X7" s="3228"/>
      <c r="Y7" s="3228"/>
      <c r="Z7" s="3228"/>
      <c r="AA7" s="3228"/>
      <c r="AB7" s="3228"/>
      <c r="AC7" s="3228"/>
      <c r="AD7" s="3228"/>
      <c r="AE7" s="3228"/>
      <c r="AF7" s="3228"/>
      <c r="AG7" s="3228"/>
      <c r="AH7" s="3228"/>
      <c r="AI7" s="3228"/>
      <c r="AJ7" s="3228"/>
      <c r="AK7" s="3228"/>
      <c r="AL7" s="3228"/>
      <c r="AM7" s="3228"/>
      <c r="AN7" s="3229"/>
      <c r="AO7" s="24"/>
      <c r="AP7" s="2"/>
    </row>
    <row r="8" spans="1:44" ht="2.25" customHeight="1" x14ac:dyDescent="0.15">
      <c r="X8" s="2"/>
      <c r="Y8" s="2"/>
      <c r="Z8" s="2"/>
      <c r="AA8" s="2"/>
      <c r="AB8" s="2"/>
      <c r="AC8" s="2"/>
      <c r="AD8" s="2"/>
      <c r="AE8" s="2"/>
      <c r="AF8" s="2"/>
      <c r="AG8" s="2"/>
      <c r="AH8" s="2"/>
      <c r="AI8" s="289"/>
      <c r="AJ8" s="288"/>
      <c r="AK8" s="288"/>
      <c r="AL8" s="288"/>
      <c r="AM8" s="288"/>
      <c r="AN8" s="89"/>
      <c r="AO8" s="89"/>
      <c r="AP8" s="2"/>
    </row>
    <row r="9" spans="1:44" s="68" customFormat="1" ht="16.5" customHeight="1" x14ac:dyDescent="0.15">
      <c r="A9" s="70"/>
      <c r="B9" s="3217" t="s">
        <v>298</v>
      </c>
      <c r="C9" s="3217"/>
      <c r="D9" s="3217"/>
      <c r="E9" s="3217"/>
      <c r="F9" s="3217"/>
      <c r="G9" s="3217"/>
      <c r="H9" s="3217"/>
      <c r="I9" s="3217"/>
      <c r="J9" s="3217"/>
      <c r="K9" s="3226" t="s">
        <v>297</v>
      </c>
      <c r="L9" s="3226"/>
      <c r="M9" s="3226"/>
      <c r="N9" s="3226"/>
      <c r="O9" s="3226"/>
      <c r="P9" s="3226"/>
      <c r="Q9" s="3226"/>
      <c r="R9" s="3226"/>
      <c r="S9" s="3226"/>
      <c r="T9" s="3226"/>
      <c r="U9" s="3226"/>
      <c r="V9" s="3226"/>
      <c r="W9" s="3124" t="s">
        <v>15</v>
      </c>
      <c r="X9" s="3124"/>
      <c r="Y9" s="3126" t="str">
        <f>IF(入力1!H61="あり","○","")</f>
        <v/>
      </c>
      <c r="Z9" s="3126"/>
      <c r="AA9" s="1128" t="s">
        <v>16</v>
      </c>
      <c r="AB9" s="3125" t="s">
        <v>396</v>
      </c>
      <c r="AC9" s="3125"/>
      <c r="AD9" s="3125"/>
      <c r="AE9" s="3124" t="s">
        <v>395</v>
      </c>
      <c r="AF9" s="3124"/>
      <c r="AG9" s="3126" t="str">
        <f>IF(入力1!H61="なし","○","")</f>
        <v/>
      </c>
      <c r="AH9" s="3126"/>
      <c r="AI9" s="1128" t="s">
        <v>16</v>
      </c>
      <c r="AJ9" s="3125" t="s">
        <v>397</v>
      </c>
      <c r="AK9" s="3125"/>
      <c r="AL9" s="3125"/>
      <c r="AM9" s="3125"/>
      <c r="AN9" s="1129"/>
      <c r="AO9" s="295"/>
    </row>
    <row r="10" spans="1:44" s="68" customFormat="1" ht="16.5" customHeight="1" x14ac:dyDescent="0.15">
      <c r="A10" s="70"/>
      <c r="B10" s="3138" t="s">
        <v>572</v>
      </c>
      <c r="C10" s="3138"/>
      <c r="D10" s="3138"/>
      <c r="E10" s="3138"/>
      <c r="F10" s="3138"/>
      <c r="G10" s="3138"/>
      <c r="H10" s="3138"/>
      <c r="I10" s="3138"/>
      <c r="J10" s="3138"/>
      <c r="K10" s="1127"/>
      <c r="L10" s="1127"/>
      <c r="M10" s="1127"/>
      <c r="N10" s="1127"/>
      <c r="O10" s="1127"/>
      <c r="P10" s="1127"/>
      <c r="Q10" s="1127"/>
      <c r="R10" s="1127"/>
      <c r="S10" s="1127"/>
      <c r="T10" s="1127"/>
      <c r="U10" s="1127"/>
      <c r="V10" s="1127"/>
      <c r="W10" s="3124" t="s">
        <v>568</v>
      </c>
      <c r="X10" s="3124"/>
      <c r="Y10" s="3126" t="str">
        <f>IF(入力1!F95="あり","○","")</f>
        <v/>
      </c>
      <c r="Z10" s="3126"/>
      <c r="AA10" s="294" t="s">
        <v>16</v>
      </c>
      <c r="AB10" s="3125" t="s">
        <v>569</v>
      </c>
      <c r="AC10" s="3125"/>
      <c r="AD10" s="3125"/>
      <c r="AE10" s="3124" t="s">
        <v>570</v>
      </c>
      <c r="AF10" s="3124"/>
      <c r="AG10" s="3126" t="str">
        <f>IF(入力1!F95="なし","○","")</f>
        <v>○</v>
      </c>
      <c r="AH10" s="3126"/>
      <c r="AI10" s="294" t="s">
        <v>571</v>
      </c>
      <c r="AJ10" s="3125" t="s">
        <v>397</v>
      </c>
      <c r="AK10" s="3125"/>
      <c r="AL10" s="3125"/>
      <c r="AM10" s="3125"/>
      <c r="AN10" s="295"/>
      <c r="AO10" s="295"/>
    </row>
    <row r="11" spans="1:44" s="68" customFormat="1" ht="13.5" customHeight="1" x14ac:dyDescent="0.15">
      <c r="A11" s="70"/>
      <c r="B11" s="3268" t="s">
        <v>122</v>
      </c>
      <c r="C11" s="3269"/>
      <c r="D11" s="3270"/>
      <c r="E11" s="3215" t="s">
        <v>119</v>
      </c>
      <c r="F11" s="3205"/>
      <c r="G11" s="3205"/>
      <c r="H11" s="3205"/>
      <c r="I11" s="3205"/>
      <c r="J11" s="3205"/>
      <c r="K11" s="3205"/>
      <c r="L11" s="3205"/>
      <c r="M11" s="3205"/>
      <c r="N11" s="3205"/>
      <c r="O11" s="3205"/>
      <c r="P11" s="3216"/>
      <c r="Q11" s="3204" t="s">
        <v>120</v>
      </c>
      <c r="R11" s="3205"/>
      <c r="S11" s="3205"/>
      <c r="T11" s="3205"/>
      <c r="U11" s="3205"/>
      <c r="V11" s="3205"/>
      <c r="W11" s="3205"/>
      <c r="X11" s="3205"/>
      <c r="Y11" s="3205"/>
      <c r="Z11" s="3205"/>
      <c r="AA11" s="3205"/>
      <c r="AB11" s="3216"/>
      <c r="AC11" s="3205" t="s">
        <v>121</v>
      </c>
      <c r="AD11" s="3205"/>
      <c r="AE11" s="3205"/>
      <c r="AF11" s="3205"/>
      <c r="AG11" s="3205"/>
      <c r="AH11" s="3205"/>
      <c r="AI11" s="3205"/>
      <c r="AJ11" s="3205"/>
      <c r="AK11" s="3205"/>
      <c r="AL11" s="3205"/>
      <c r="AM11" s="3205"/>
      <c r="AN11" s="3206"/>
      <c r="AO11" s="70"/>
    </row>
    <row r="12" spans="1:44" s="68" customFormat="1" ht="13.5" customHeight="1" x14ac:dyDescent="0.15">
      <c r="A12" s="70"/>
      <c r="B12" s="3271"/>
      <c r="C12" s="3272"/>
      <c r="D12" s="3273"/>
      <c r="E12" s="3215" t="s">
        <v>123</v>
      </c>
      <c r="F12" s="3205"/>
      <c r="G12" s="3205"/>
      <c r="H12" s="3205"/>
      <c r="I12" s="3205"/>
      <c r="J12" s="3205"/>
      <c r="K12" s="3205"/>
      <c r="L12" s="3205"/>
      <c r="M12" s="3206"/>
      <c r="N12" s="3197" t="s">
        <v>124</v>
      </c>
      <c r="O12" s="3198"/>
      <c r="P12" s="3199"/>
      <c r="Q12" s="3160" t="s">
        <v>123</v>
      </c>
      <c r="R12" s="3160"/>
      <c r="S12" s="3160"/>
      <c r="T12" s="3160"/>
      <c r="U12" s="3160"/>
      <c r="V12" s="3160"/>
      <c r="W12" s="3160"/>
      <c r="X12" s="3160"/>
      <c r="Y12" s="3203"/>
      <c r="Z12" s="3197" t="s">
        <v>124</v>
      </c>
      <c r="AA12" s="3198"/>
      <c r="AB12" s="3199"/>
      <c r="AC12" s="3204" t="s">
        <v>123</v>
      </c>
      <c r="AD12" s="3205"/>
      <c r="AE12" s="3205"/>
      <c r="AF12" s="3205"/>
      <c r="AG12" s="3205"/>
      <c r="AH12" s="3205"/>
      <c r="AI12" s="3205"/>
      <c r="AJ12" s="3205"/>
      <c r="AK12" s="3206"/>
      <c r="AL12" s="3197" t="s">
        <v>124</v>
      </c>
      <c r="AM12" s="3198"/>
      <c r="AN12" s="3207"/>
    </row>
    <row r="13" spans="1:44" s="68" customFormat="1" ht="21" customHeight="1" x14ac:dyDescent="0.15">
      <c r="A13" s="70"/>
      <c r="B13" s="3271"/>
      <c r="C13" s="3272"/>
      <c r="D13" s="3273"/>
      <c r="E13" s="3211" t="s">
        <v>668</v>
      </c>
      <c r="F13" s="3209"/>
      <c r="G13" s="3210"/>
      <c r="H13" s="3211" t="s">
        <v>669</v>
      </c>
      <c r="I13" s="3209"/>
      <c r="J13" s="3210"/>
      <c r="K13" s="3212" t="s">
        <v>83</v>
      </c>
      <c r="L13" s="3213"/>
      <c r="M13" s="3214"/>
      <c r="N13" s="3200"/>
      <c r="O13" s="3201"/>
      <c r="P13" s="3202"/>
      <c r="Q13" s="3209" t="s">
        <v>668</v>
      </c>
      <c r="R13" s="3209"/>
      <c r="S13" s="3210"/>
      <c r="T13" s="3211" t="s">
        <v>669</v>
      </c>
      <c r="U13" s="3209"/>
      <c r="V13" s="3210"/>
      <c r="W13" s="3212" t="s">
        <v>83</v>
      </c>
      <c r="X13" s="3213"/>
      <c r="Y13" s="3214"/>
      <c r="Z13" s="3200"/>
      <c r="AA13" s="3201"/>
      <c r="AB13" s="3202"/>
      <c r="AC13" s="3209" t="s">
        <v>668</v>
      </c>
      <c r="AD13" s="3209"/>
      <c r="AE13" s="3210"/>
      <c r="AF13" s="3211" t="s">
        <v>669</v>
      </c>
      <c r="AG13" s="3209"/>
      <c r="AH13" s="3210"/>
      <c r="AI13" s="3212" t="s">
        <v>83</v>
      </c>
      <c r="AJ13" s="3213"/>
      <c r="AK13" s="3214"/>
      <c r="AL13" s="3200"/>
      <c r="AM13" s="3201"/>
      <c r="AN13" s="3208"/>
      <c r="AR13" s="167"/>
    </row>
    <row r="14" spans="1:44" s="68" customFormat="1" ht="11.25" customHeight="1" thickBot="1" x14ac:dyDescent="0.2">
      <c r="A14" s="70"/>
      <c r="B14" s="3274"/>
      <c r="C14" s="3275"/>
      <c r="D14" s="3276"/>
      <c r="E14" s="3133" t="str">
        <f>入力1!$F$68</f>
        <v>無料</v>
      </c>
      <c r="F14" s="3134"/>
      <c r="G14" s="3143"/>
      <c r="H14" s="3133" t="str">
        <f>入力1!$F$69</f>
        <v>430円</v>
      </c>
      <c r="I14" s="3134"/>
      <c r="J14" s="3143"/>
      <c r="K14" s="3133" t="str">
        <f>入力1!$F$70</f>
        <v>550円</v>
      </c>
      <c r="L14" s="3134"/>
      <c r="M14" s="3143"/>
      <c r="N14" s="3133" t="str">
        <f>入力1!$F$71</f>
        <v>670円</v>
      </c>
      <c r="O14" s="3134"/>
      <c r="P14" s="3134"/>
      <c r="Q14" s="3239" t="str">
        <f>入力1!$F$72</f>
        <v>無料</v>
      </c>
      <c r="R14" s="3134"/>
      <c r="S14" s="3143"/>
      <c r="T14" s="3133" t="str">
        <f>入力1!$F$73</f>
        <v>460円</v>
      </c>
      <c r="U14" s="3134"/>
      <c r="V14" s="3143"/>
      <c r="W14" s="3133" t="str">
        <f>入力1!$F$74</f>
        <v>600円</v>
      </c>
      <c r="X14" s="3134"/>
      <c r="Y14" s="3143"/>
      <c r="Z14" s="3133" t="str">
        <f>入力1!$F$75</f>
        <v>700円</v>
      </c>
      <c r="AA14" s="3134"/>
      <c r="AB14" s="3135"/>
      <c r="AC14" s="3134" t="str">
        <f>入力1!$F$77</f>
        <v>無料</v>
      </c>
      <c r="AD14" s="3134"/>
      <c r="AE14" s="3143"/>
      <c r="AF14" s="3133" t="str">
        <f>入力1!$F$78</f>
        <v>510円</v>
      </c>
      <c r="AG14" s="3134"/>
      <c r="AH14" s="3143"/>
      <c r="AI14" s="3133" t="str">
        <f>入力1!$F$79</f>
        <v>860円</v>
      </c>
      <c r="AJ14" s="3134"/>
      <c r="AK14" s="3143"/>
      <c r="AL14" s="3133" t="str">
        <f>入力1!$F$80</f>
        <v>1,120円</v>
      </c>
      <c r="AM14" s="3134"/>
      <c r="AN14" s="3143"/>
    </row>
    <row r="15" spans="1:44" s="68" customFormat="1" ht="12" customHeight="1" thickTop="1" x14ac:dyDescent="0.15">
      <c r="A15" s="70"/>
      <c r="B15" s="3240" t="str">
        <f>入力1!I66</f>
        <v/>
      </c>
      <c r="C15" s="3241"/>
      <c r="D15" s="3147" t="s">
        <v>293</v>
      </c>
      <c r="E15" s="3100" t="s">
        <v>130</v>
      </c>
      <c r="F15" s="3101"/>
      <c r="G15" s="3102"/>
      <c r="H15" s="3100" t="s">
        <v>130</v>
      </c>
      <c r="I15" s="3101"/>
      <c r="J15" s="3102"/>
      <c r="K15" s="3100" t="s">
        <v>130</v>
      </c>
      <c r="L15" s="3101"/>
      <c r="M15" s="3102"/>
      <c r="N15" s="3100" t="s">
        <v>130</v>
      </c>
      <c r="O15" s="3101"/>
      <c r="P15" s="3139"/>
      <c r="Q15" s="3100" t="s">
        <v>130</v>
      </c>
      <c r="R15" s="3101"/>
      <c r="S15" s="3102"/>
      <c r="T15" s="3100" t="s">
        <v>130</v>
      </c>
      <c r="U15" s="3101"/>
      <c r="V15" s="3102"/>
      <c r="W15" s="3100" t="s">
        <v>130</v>
      </c>
      <c r="X15" s="3101"/>
      <c r="Y15" s="3102"/>
      <c r="Z15" s="3100" t="s">
        <v>130</v>
      </c>
      <c r="AA15" s="3101"/>
      <c r="AB15" s="3139"/>
      <c r="AC15" s="3140" t="s">
        <v>130</v>
      </c>
      <c r="AD15" s="3101"/>
      <c r="AE15" s="3102"/>
      <c r="AF15" s="3100" t="s">
        <v>130</v>
      </c>
      <c r="AG15" s="3101"/>
      <c r="AH15" s="3102"/>
      <c r="AI15" s="3100" t="s">
        <v>130</v>
      </c>
      <c r="AJ15" s="3101"/>
      <c r="AK15" s="3102"/>
      <c r="AL15" s="3100" t="s">
        <v>130</v>
      </c>
      <c r="AM15" s="3101"/>
      <c r="AN15" s="3102"/>
    </row>
    <row r="16" spans="1:44" s="68" customFormat="1" ht="12" customHeight="1" x14ac:dyDescent="0.15">
      <c r="A16" s="70"/>
      <c r="B16" s="3242" t="s">
        <v>60</v>
      </c>
      <c r="C16" s="3243"/>
      <c r="D16" s="3147"/>
      <c r="E16" s="3127"/>
      <c r="F16" s="3104"/>
      <c r="G16" s="3105"/>
      <c r="H16" s="3127"/>
      <c r="I16" s="3104"/>
      <c r="J16" s="3105"/>
      <c r="K16" s="3127"/>
      <c r="L16" s="3104"/>
      <c r="M16" s="3105"/>
      <c r="N16" s="3127"/>
      <c r="O16" s="3104"/>
      <c r="P16" s="3141"/>
      <c r="Q16" s="3103">
        <f>入力1!H72</f>
        <v>0</v>
      </c>
      <c r="R16" s="3104"/>
      <c r="S16" s="3105"/>
      <c r="T16" s="3127">
        <f>入力1!H73</f>
        <v>0</v>
      </c>
      <c r="U16" s="3104"/>
      <c r="V16" s="3105"/>
      <c r="W16" s="3127">
        <f>入力1!H74</f>
        <v>0</v>
      </c>
      <c r="X16" s="3104"/>
      <c r="Y16" s="3105"/>
      <c r="Z16" s="3127">
        <f>入力1!H75</f>
        <v>0</v>
      </c>
      <c r="AA16" s="3104"/>
      <c r="AB16" s="3141"/>
      <c r="AC16" s="3103">
        <f>入力1!H77</f>
        <v>0</v>
      </c>
      <c r="AD16" s="3104"/>
      <c r="AE16" s="3105"/>
      <c r="AF16" s="3127">
        <f>入力1!H78</f>
        <v>0</v>
      </c>
      <c r="AG16" s="3104"/>
      <c r="AH16" s="3105"/>
      <c r="AI16" s="3127">
        <f>入力1!H79</f>
        <v>0</v>
      </c>
      <c r="AJ16" s="3104"/>
      <c r="AK16" s="3105"/>
      <c r="AL16" s="3127">
        <f>入力1!H80</f>
        <v>0</v>
      </c>
      <c r="AM16" s="3104"/>
      <c r="AN16" s="3105"/>
    </row>
    <row r="17" spans="1:41" s="68" customFormat="1" ht="12" customHeight="1" thickBot="1" x14ac:dyDescent="0.2">
      <c r="A17" s="70"/>
      <c r="B17" s="3244" t="str">
        <f>入力1!I66</f>
        <v/>
      </c>
      <c r="C17" s="3245"/>
      <c r="D17" s="3147"/>
      <c r="E17" s="3127"/>
      <c r="F17" s="3104"/>
      <c r="G17" s="3105"/>
      <c r="H17" s="3127"/>
      <c r="I17" s="3104"/>
      <c r="J17" s="3105"/>
      <c r="K17" s="3127"/>
      <c r="L17" s="3104"/>
      <c r="M17" s="3105"/>
      <c r="N17" s="3127"/>
      <c r="O17" s="3104"/>
      <c r="P17" s="3141"/>
      <c r="Q17" s="3103"/>
      <c r="R17" s="3104"/>
      <c r="S17" s="3105"/>
      <c r="T17" s="3128"/>
      <c r="U17" s="3107"/>
      <c r="V17" s="3108"/>
      <c r="W17" s="3128"/>
      <c r="X17" s="3107"/>
      <c r="Y17" s="3108"/>
      <c r="Z17" s="3128"/>
      <c r="AA17" s="3107"/>
      <c r="AB17" s="3142"/>
      <c r="AC17" s="3106"/>
      <c r="AD17" s="3107"/>
      <c r="AE17" s="3108"/>
      <c r="AF17" s="3128"/>
      <c r="AG17" s="3107"/>
      <c r="AH17" s="3108"/>
      <c r="AI17" s="3128"/>
      <c r="AJ17" s="3107"/>
      <c r="AK17" s="3108"/>
      <c r="AL17" s="3128"/>
      <c r="AM17" s="3107"/>
      <c r="AN17" s="3108"/>
    </row>
    <row r="18" spans="1:41" s="68" customFormat="1" ht="12" customHeight="1" x14ac:dyDescent="0.15">
      <c r="A18" s="70"/>
      <c r="B18" s="3277" t="str">
        <f>"日("&amp;TEXT(入力1!I66,"aaa")&amp;")"</f>
        <v>日()</v>
      </c>
      <c r="C18" s="3278"/>
      <c r="D18" s="3115" t="s">
        <v>292</v>
      </c>
      <c r="E18" s="3109"/>
      <c r="F18" s="3110"/>
      <c r="G18" s="3148"/>
      <c r="H18" s="3109"/>
      <c r="I18" s="3110"/>
      <c r="J18" s="3110"/>
      <c r="K18" s="3109"/>
      <c r="L18" s="3110"/>
      <c r="M18" s="3110"/>
      <c r="N18" s="3109"/>
      <c r="O18" s="3110"/>
      <c r="P18" s="3111"/>
      <c r="Q18" s="3110">
        <f>入力1!J72</f>
        <v>0</v>
      </c>
      <c r="R18" s="3110"/>
      <c r="S18" s="3110"/>
      <c r="T18" s="3109">
        <f>入力1!J73</f>
        <v>0</v>
      </c>
      <c r="U18" s="3110"/>
      <c r="V18" s="3110"/>
      <c r="W18" s="3109">
        <f>入力1!J74</f>
        <v>0</v>
      </c>
      <c r="X18" s="3110"/>
      <c r="Y18" s="3110"/>
      <c r="Z18" s="3109">
        <f>入力1!J75</f>
        <v>0</v>
      </c>
      <c r="AA18" s="3110"/>
      <c r="AB18" s="3111"/>
      <c r="AC18" s="3110">
        <f>入力1!J77</f>
        <v>0</v>
      </c>
      <c r="AD18" s="3110"/>
      <c r="AE18" s="3110"/>
      <c r="AF18" s="3109">
        <f>入力1!J78</f>
        <v>0</v>
      </c>
      <c r="AG18" s="3110"/>
      <c r="AH18" s="3110"/>
      <c r="AI18" s="3109">
        <f>入力1!J79</f>
        <v>0</v>
      </c>
      <c r="AJ18" s="3110"/>
      <c r="AK18" s="3110"/>
      <c r="AL18" s="3109">
        <f>入力1!J80</f>
        <v>0</v>
      </c>
      <c r="AM18" s="3110"/>
      <c r="AN18" s="3110"/>
      <c r="AO18" s="157"/>
    </row>
    <row r="19" spans="1:41" s="68" customFormat="1" ht="10.5" customHeight="1" thickBot="1" x14ac:dyDescent="0.2">
      <c r="A19" s="70"/>
      <c r="B19" s="3277"/>
      <c r="C19" s="3278"/>
      <c r="D19" s="3116"/>
      <c r="E19" s="3112"/>
      <c r="F19" s="3113"/>
      <c r="G19" s="3149"/>
      <c r="H19" s="3112"/>
      <c r="I19" s="3113"/>
      <c r="J19" s="3113"/>
      <c r="K19" s="3112"/>
      <c r="L19" s="3113"/>
      <c r="M19" s="3113"/>
      <c r="N19" s="3112"/>
      <c r="O19" s="3113"/>
      <c r="P19" s="3114"/>
      <c r="Q19" s="3113"/>
      <c r="R19" s="3113"/>
      <c r="S19" s="3113"/>
      <c r="T19" s="3112"/>
      <c r="U19" s="3113"/>
      <c r="V19" s="3113"/>
      <c r="W19" s="3112"/>
      <c r="X19" s="3113"/>
      <c r="Y19" s="3113"/>
      <c r="Z19" s="3112"/>
      <c r="AA19" s="3113"/>
      <c r="AB19" s="3114"/>
      <c r="AC19" s="3113"/>
      <c r="AD19" s="3113"/>
      <c r="AE19" s="3113"/>
      <c r="AF19" s="3112"/>
      <c r="AG19" s="3113"/>
      <c r="AH19" s="3113"/>
      <c r="AI19" s="3112"/>
      <c r="AJ19" s="3113"/>
      <c r="AK19" s="3113"/>
      <c r="AL19" s="3112"/>
      <c r="AM19" s="3113"/>
      <c r="AN19" s="3113"/>
      <c r="AO19" s="157"/>
    </row>
    <row r="20" spans="1:41" s="68" customFormat="1" ht="12" customHeight="1" x14ac:dyDescent="0.15">
      <c r="A20" s="70"/>
      <c r="B20" s="3277"/>
      <c r="C20" s="3278"/>
      <c r="D20" s="3119" t="s">
        <v>567</v>
      </c>
      <c r="E20" s="3235"/>
      <c r="F20" s="3145"/>
      <c r="G20" s="3145"/>
      <c r="H20" s="3145"/>
      <c r="I20" s="3145"/>
      <c r="J20" s="3145"/>
      <c r="K20" s="3145"/>
      <c r="L20" s="3145"/>
      <c r="M20" s="3145"/>
      <c r="N20" s="3145"/>
      <c r="O20" s="3145"/>
      <c r="P20" s="3236"/>
      <c r="Q20" s="3156">
        <f>Q16+Q18</f>
        <v>0</v>
      </c>
      <c r="R20" s="3151"/>
      <c r="S20" s="3151"/>
      <c r="T20" s="3150">
        <f t="shared" ref="T20" si="0">T16+T18</f>
        <v>0</v>
      </c>
      <c r="U20" s="3151"/>
      <c r="V20" s="3152"/>
      <c r="W20" s="3150">
        <f t="shared" ref="W20" si="1">W16+W18</f>
        <v>0</v>
      </c>
      <c r="X20" s="3151"/>
      <c r="Y20" s="3152"/>
      <c r="Z20" s="3151">
        <f t="shared" ref="Z20" si="2">Z16+Z18</f>
        <v>0</v>
      </c>
      <c r="AA20" s="3151"/>
      <c r="AB20" s="3151"/>
      <c r="AC20" s="3156">
        <f t="shared" ref="AC20" si="3">AC16+AC18</f>
        <v>0</v>
      </c>
      <c r="AD20" s="3151"/>
      <c r="AE20" s="3151"/>
      <c r="AF20" s="3150">
        <f t="shared" ref="AF20" si="4">AF16+AF18</f>
        <v>0</v>
      </c>
      <c r="AG20" s="3151"/>
      <c r="AH20" s="3152"/>
      <c r="AI20" s="3150">
        <f t="shared" ref="AI20" si="5">AI16+AI18</f>
        <v>0</v>
      </c>
      <c r="AJ20" s="3151"/>
      <c r="AK20" s="3152"/>
      <c r="AL20" s="3151">
        <f t="shared" ref="AL20" si="6">AL16+AL18</f>
        <v>0</v>
      </c>
      <c r="AM20" s="3151"/>
      <c r="AN20" s="3151"/>
    </row>
    <row r="21" spans="1:41" s="68" customFormat="1" ht="10.5" customHeight="1" thickBot="1" x14ac:dyDescent="0.2">
      <c r="A21" s="70"/>
      <c r="B21" s="3279"/>
      <c r="C21" s="3280"/>
      <c r="D21" s="3120"/>
      <c r="E21" s="3237"/>
      <c r="F21" s="3146"/>
      <c r="G21" s="3146"/>
      <c r="H21" s="3146"/>
      <c r="I21" s="3146"/>
      <c r="J21" s="3146"/>
      <c r="K21" s="3146"/>
      <c r="L21" s="3146"/>
      <c r="M21" s="3146"/>
      <c r="N21" s="3146"/>
      <c r="O21" s="3146"/>
      <c r="P21" s="3238"/>
      <c r="Q21" s="3157"/>
      <c r="R21" s="3154"/>
      <c r="S21" s="3154"/>
      <c r="T21" s="3153"/>
      <c r="U21" s="3154"/>
      <c r="V21" s="3155"/>
      <c r="W21" s="3153"/>
      <c r="X21" s="3154"/>
      <c r="Y21" s="3155"/>
      <c r="Z21" s="3154"/>
      <c r="AA21" s="3154"/>
      <c r="AB21" s="3154"/>
      <c r="AC21" s="3157"/>
      <c r="AD21" s="3154"/>
      <c r="AE21" s="3154"/>
      <c r="AF21" s="3153"/>
      <c r="AG21" s="3154"/>
      <c r="AH21" s="3155"/>
      <c r="AI21" s="3153"/>
      <c r="AJ21" s="3154"/>
      <c r="AK21" s="3155"/>
      <c r="AL21" s="3154"/>
      <c r="AM21" s="3154"/>
      <c r="AN21" s="3154"/>
    </row>
    <row r="22" spans="1:41" s="68" customFormat="1" ht="12" customHeight="1" thickTop="1" x14ac:dyDescent="0.15">
      <c r="A22" s="70"/>
      <c r="B22" s="3240" t="str">
        <f>入力1!M66</f>
        <v/>
      </c>
      <c r="C22" s="3241"/>
      <c r="D22" s="3147" t="s">
        <v>293</v>
      </c>
      <c r="E22" s="3100" t="s">
        <v>130</v>
      </c>
      <c r="F22" s="3101"/>
      <c r="G22" s="3102"/>
      <c r="H22" s="3100" t="s">
        <v>130</v>
      </c>
      <c r="I22" s="3101"/>
      <c r="J22" s="3102"/>
      <c r="K22" s="3100" t="s">
        <v>130</v>
      </c>
      <c r="L22" s="3101"/>
      <c r="M22" s="3102"/>
      <c r="N22" s="3100" t="s">
        <v>130</v>
      </c>
      <c r="O22" s="3101"/>
      <c r="P22" s="3139"/>
      <c r="Q22" s="3100" t="s">
        <v>130</v>
      </c>
      <c r="R22" s="3101"/>
      <c r="S22" s="3102"/>
      <c r="T22" s="3100" t="s">
        <v>130</v>
      </c>
      <c r="U22" s="3101"/>
      <c r="V22" s="3102"/>
      <c r="W22" s="3100" t="s">
        <v>130</v>
      </c>
      <c r="X22" s="3101"/>
      <c r="Y22" s="3102"/>
      <c r="Z22" s="3100" t="s">
        <v>130</v>
      </c>
      <c r="AA22" s="3101"/>
      <c r="AB22" s="3139"/>
      <c r="AC22" s="3140" t="s">
        <v>130</v>
      </c>
      <c r="AD22" s="3101"/>
      <c r="AE22" s="3102"/>
      <c r="AF22" s="3100" t="s">
        <v>130</v>
      </c>
      <c r="AG22" s="3101"/>
      <c r="AH22" s="3102"/>
      <c r="AI22" s="3100" t="s">
        <v>130</v>
      </c>
      <c r="AJ22" s="3101"/>
      <c r="AK22" s="3102"/>
      <c r="AL22" s="3100" t="s">
        <v>130</v>
      </c>
      <c r="AM22" s="3101"/>
      <c r="AN22" s="3102"/>
    </row>
    <row r="23" spans="1:41" s="68" customFormat="1" ht="12" customHeight="1" x14ac:dyDescent="0.15">
      <c r="A23" s="70"/>
      <c r="B23" s="3242" t="s">
        <v>60</v>
      </c>
      <c r="C23" s="3243"/>
      <c r="D23" s="3147"/>
      <c r="E23" s="3127">
        <f>入力1!L68</f>
        <v>0</v>
      </c>
      <c r="F23" s="3104"/>
      <c r="G23" s="3105"/>
      <c r="H23" s="3127">
        <f>入力1!L69</f>
        <v>0</v>
      </c>
      <c r="I23" s="3104"/>
      <c r="J23" s="3105"/>
      <c r="K23" s="3127">
        <f>入力1!L70</f>
        <v>0</v>
      </c>
      <c r="L23" s="3104"/>
      <c r="M23" s="3105"/>
      <c r="N23" s="3127">
        <f>入力1!L71</f>
        <v>0</v>
      </c>
      <c r="O23" s="3104"/>
      <c r="P23" s="3141"/>
      <c r="Q23" s="3103">
        <f>入力1!L72</f>
        <v>0</v>
      </c>
      <c r="R23" s="3104"/>
      <c r="S23" s="3105"/>
      <c r="T23" s="3127">
        <f>入力1!L73</f>
        <v>0</v>
      </c>
      <c r="U23" s="3104"/>
      <c r="V23" s="3105"/>
      <c r="W23" s="3127">
        <f>入力1!L74</f>
        <v>0</v>
      </c>
      <c r="X23" s="3104"/>
      <c r="Y23" s="3105"/>
      <c r="Z23" s="3127">
        <f>入力1!L75</f>
        <v>0</v>
      </c>
      <c r="AA23" s="3104"/>
      <c r="AB23" s="3141"/>
      <c r="AC23" s="3103">
        <f>入力1!L77</f>
        <v>0</v>
      </c>
      <c r="AD23" s="3104"/>
      <c r="AE23" s="3105"/>
      <c r="AF23" s="3127">
        <f>入力1!L78</f>
        <v>0</v>
      </c>
      <c r="AG23" s="3104"/>
      <c r="AH23" s="3105"/>
      <c r="AI23" s="3127">
        <f>入力1!L79</f>
        <v>0</v>
      </c>
      <c r="AJ23" s="3104"/>
      <c r="AK23" s="3105"/>
      <c r="AL23" s="3127">
        <f>入力1!L80</f>
        <v>0</v>
      </c>
      <c r="AM23" s="3104"/>
      <c r="AN23" s="3105"/>
    </row>
    <row r="24" spans="1:41" s="68" customFormat="1" ht="12" customHeight="1" thickBot="1" x14ac:dyDescent="0.2">
      <c r="A24" s="70"/>
      <c r="B24" s="3244" t="str">
        <f>入力1!M66</f>
        <v/>
      </c>
      <c r="C24" s="3245"/>
      <c r="D24" s="3147"/>
      <c r="E24" s="3127"/>
      <c r="F24" s="3104"/>
      <c r="G24" s="3105"/>
      <c r="H24" s="3128"/>
      <c r="I24" s="3107"/>
      <c r="J24" s="3108"/>
      <c r="K24" s="3128"/>
      <c r="L24" s="3107"/>
      <c r="M24" s="3108"/>
      <c r="N24" s="3128"/>
      <c r="O24" s="3107"/>
      <c r="P24" s="3142"/>
      <c r="Q24" s="3106"/>
      <c r="R24" s="3107"/>
      <c r="S24" s="3108"/>
      <c r="T24" s="3128"/>
      <c r="U24" s="3107"/>
      <c r="V24" s="3108"/>
      <c r="W24" s="3128"/>
      <c r="X24" s="3107"/>
      <c r="Y24" s="3108"/>
      <c r="Z24" s="3128"/>
      <c r="AA24" s="3107"/>
      <c r="AB24" s="3142"/>
      <c r="AC24" s="3106"/>
      <c r="AD24" s="3107"/>
      <c r="AE24" s="3108"/>
      <c r="AF24" s="3128"/>
      <c r="AG24" s="3107"/>
      <c r="AH24" s="3108"/>
      <c r="AI24" s="3128"/>
      <c r="AJ24" s="3107"/>
      <c r="AK24" s="3108"/>
      <c r="AL24" s="3128"/>
      <c r="AM24" s="3107"/>
      <c r="AN24" s="3108"/>
    </row>
    <row r="25" spans="1:41" s="68" customFormat="1" ht="13.5" customHeight="1" x14ac:dyDescent="0.15">
      <c r="A25" s="70"/>
      <c r="B25" s="3246" t="str">
        <f>"日("&amp;(IF(入力1!M66="","",TEXT(入力1!M66,"aaa"))&amp;")")</f>
        <v>日()</v>
      </c>
      <c r="C25" s="3247"/>
      <c r="D25" s="3115" t="s">
        <v>292</v>
      </c>
      <c r="E25" s="3109">
        <f>入力1!N68</f>
        <v>0</v>
      </c>
      <c r="F25" s="3110"/>
      <c r="G25" s="3148"/>
      <c r="H25" s="3109">
        <f>入力1!N69</f>
        <v>0</v>
      </c>
      <c r="I25" s="3110"/>
      <c r="J25" s="3110"/>
      <c r="K25" s="3109">
        <f>入力1!N70</f>
        <v>0</v>
      </c>
      <c r="L25" s="3110"/>
      <c r="M25" s="3110"/>
      <c r="N25" s="3109">
        <f>入力1!N71</f>
        <v>0</v>
      </c>
      <c r="O25" s="3110"/>
      <c r="P25" s="3111"/>
      <c r="Q25" s="3110">
        <f>入力1!N72</f>
        <v>0</v>
      </c>
      <c r="R25" s="3110"/>
      <c r="S25" s="3110"/>
      <c r="T25" s="3109">
        <f>入力1!N73</f>
        <v>0</v>
      </c>
      <c r="U25" s="3110"/>
      <c r="V25" s="3110"/>
      <c r="W25" s="3109">
        <f>入力1!N74</f>
        <v>0</v>
      </c>
      <c r="X25" s="3110"/>
      <c r="Y25" s="3110"/>
      <c r="Z25" s="3109">
        <f>入力1!N75</f>
        <v>0</v>
      </c>
      <c r="AA25" s="3110"/>
      <c r="AB25" s="3111"/>
      <c r="AC25" s="3110">
        <f>入力1!N77</f>
        <v>0</v>
      </c>
      <c r="AD25" s="3110"/>
      <c r="AE25" s="3110"/>
      <c r="AF25" s="3109">
        <f>入力1!N78</f>
        <v>0</v>
      </c>
      <c r="AG25" s="3110"/>
      <c r="AH25" s="3110"/>
      <c r="AI25" s="3109">
        <f>入力1!N79</f>
        <v>0</v>
      </c>
      <c r="AJ25" s="3110"/>
      <c r="AK25" s="3110"/>
      <c r="AL25" s="3109">
        <f>入力1!N80</f>
        <v>0</v>
      </c>
      <c r="AM25" s="3110"/>
      <c r="AN25" s="3117"/>
    </row>
    <row r="26" spans="1:41" s="68" customFormat="1" ht="9" customHeight="1" thickBot="1" x14ac:dyDescent="0.2">
      <c r="A26" s="70"/>
      <c r="B26" s="3246"/>
      <c r="C26" s="3247"/>
      <c r="D26" s="3116"/>
      <c r="E26" s="3112"/>
      <c r="F26" s="3113"/>
      <c r="G26" s="3149"/>
      <c r="H26" s="3112"/>
      <c r="I26" s="3113"/>
      <c r="J26" s="3113"/>
      <c r="K26" s="3112"/>
      <c r="L26" s="3113"/>
      <c r="M26" s="3113"/>
      <c r="N26" s="3112"/>
      <c r="O26" s="3113"/>
      <c r="P26" s="3114"/>
      <c r="Q26" s="3113"/>
      <c r="R26" s="3113"/>
      <c r="S26" s="3113"/>
      <c r="T26" s="3112"/>
      <c r="U26" s="3113"/>
      <c r="V26" s="3113"/>
      <c r="W26" s="3112"/>
      <c r="X26" s="3113"/>
      <c r="Y26" s="3113"/>
      <c r="Z26" s="3112"/>
      <c r="AA26" s="3113"/>
      <c r="AB26" s="3114"/>
      <c r="AC26" s="3113"/>
      <c r="AD26" s="3113"/>
      <c r="AE26" s="3113"/>
      <c r="AF26" s="3112"/>
      <c r="AG26" s="3113"/>
      <c r="AH26" s="3113"/>
      <c r="AI26" s="3112"/>
      <c r="AJ26" s="3113"/>
      <c r="AK26" s="3113"/>
      <c r="AL26" s="3112"/>
      <c r="AM26" s="3113"/>
      <c r="AN26" s="3118"/>
    </row>
    <row r="27" spans="1:41" s="68" customFormat="1" ht="13.5" customHeight="1" x14ac:dyDescent="0.15">
      <c r="A27" s="70"/>
      <c r="B27" s="3246"/>
      <c r="C27" s="3247"/>
      <c r="D27" s="3119" t="s">
        <v>567</v>
      </c>
      <c r="E27" s="3129">
        <f>E23+E25</f>
        <v>0</v>
      </c>
      <c r="F27" s="3130"/>
      <c r="G27" s="3130"/>
      <c r="H27" s="3129">
        <f>H23+H25</f>
        <v>0</v>
      </c>
      <c r="I27" s="3130"/>
      <c r="J27" s="3130"/>
      <c r="K27" s="3129">
        <f t="shared" ref="K27" si="7">K23+K25</f>
        <v>0</v>
      </c>
      <c r="L27" s="3130"/>
      <c r="M27" s="3130"/>
      <c r="N27" s="3129">
        <f t="shared" ref="N27" si="8">N23+N25</f>
        <v>0</v>
      </c>
      <c r="O27" s="3130"/>
      <c r="P27" s="3136"/>
      <c r="Q27" s="3130">
        <f t="shared" ref="Q27" si="9">Q23+Q25</f>
        <v>0</v>
      </c>
      <c r="R27" s="3130"/>
      <c r="S27" s="3130"/>
      <c r="T27" s="3129">
        <f t="shared" ref="T27" si="10">T23+T25</f>
        <v>0</v>
      </c>
      <c r="U27" s="3130"/>
      <c r="V27" s="3130"/>
      <c r="W27" s="3129">
        <f t="shared" ref="W27" si="11">W23+W25</f>
        <v>0</v>
      </c>
      <c r="X27" s="3130"/>
      <c r="Y27" s="3130"/>
      <c r="Z27" s="3129">
        <f t="shared" ref="Z27" si="12">Z23+Z25</f>
        <v>0</v>
      </c>
      <c r="AA27" s="3130"/>
      <c r="AB27" s="3136"/>
      <c r="AC27" s="3130">
        <f t="shared" ref="AC27" si="13">AC23+AC25</f>
        <v>0</v>
      </c>
      <c r="AD27" s="3130"/>
      <c r="AE27" s="3130"/>
      <c r="AF27" s="3129">
        <f t="shared" ref="AF27" si="14">AF23+AF25</f>
        <v>0</v>
      </c>
      <c r="AG27" s="3130"/>
      <c r="AH27" s="3130"/>
      <c r="AI27" s="3129">
        <f t="shared" ref="AI27" si="15">AI23+AI25</f>
        <v>0</v>
      </c>
      <c r="AJ27" s="3130"/>
      <c r="AK27" s="3130"/>
      <c r="AL27" s="3129">
        <f t="shared" ref="AL27" si="16">AL23+AL25</f>
        <v>0</v>
      </c>
      <c r="AM27" s="3130"/>
      <c r="AN27" s="3130"/>
    </row>
    <row r="28" spans="1:41" s="68" customFormat="1" ht="9" customHeight="1" thickBot="1" x14ac:dyDescent="0.2">
      <c r="A28" s="70"/>
      <c r="B28" s="3248"/>
      <c r="C28" s="3249"/>
      <c r="D28" s="3120"/>
      <c r="E28" s="3131"/>
      <c r="F28" s="3132"/>
      <c r="G28" s="3132"/>
      <c r="H28" s="3131"/>
      <c r="I28" s="3132"/>
      <c r="J28" s="3132"/>
      <c r="K28" s="3131"/>
      <c r="L28" s="3132"/>
      <c r="M28" s="3132"/>
      <c r="N28" s="3131"/>
      <c r="O28" s="3132"/>
      <c r="P28" s="3137"/>
      <c r="Q28" s="3132"/>
      <c r="R28" s="3132"/>
      <c r="S28" s="3132"/>
      <c r="T28" s="3131"/>
      <c r="U28" s="3132"/>
      <c r="V28" s="3132"/>
      <c r="W28" s="3131"/>
      <c r="X28" s="3132"/>
      <c r="Y28" s="3132"/>
      <c r="Z28" s="3131"/>
      <c r="AA28" s="3132"/>
      <c r="AB28" s="3137"/>
      <c r="AC28" s="3132"/>
      <c r="AD28" s="3132"/>
      <c r="AE28" s="3132"/>
      <c r="AF28" s="3131"/>
      <c r="AG28" s="3132"/>
      <c r="AH28" s="3132"/>
      <c r="AI28" s="3131"/>
      <c r="AJ28" s="3132"/>
      <c r="AK28" s="3132"/>
      <c r="AL28" s="3131"/>
      <c r="AM28" s="3132"/>
      <c r="AN28" s="3132"/>
    </row>
    <row r="29" spans="1:41" s="68" customFormat="1" ht="12" customHeight="1" thickTop="1" x14ac:dyDescent="0.15">
      <c r="A29" s="70"/>
      <c r="B29" s="3240" t="str">
        <f>入力1!Q66</f>
        <v/>
      </c>
      <c r="C29" s="3241"/>
      <c r="D29" s="3147" t="s">
        <v>293</v>
      </c>
      <c r="E29" s="3100" t="s">
        <v>130</v>
      </c>
      <c r="F29" s="3101"/>
      <c r="G29" s="3102"/>
      <c r="H29" s="3100" t="s">
        <v>130</v>
      </c>
      <c r="I29" s="3101"/>
      <c r="J29" s="3102"/>
      <c r="K29" s="3100" t="s">
        <v>130</v>
      </c>
      <c r="L29" s="3101"/>
      <c r="M29" s="3102"/>
      <c r="N29" s="3100" t="s">
        <v>130</v>
      </c>
      <c r="O29" s="3101"/>
      <c r="P29" s="3139"/>
      <c r="Q29" s="3100" t="s">
        <v>130</v>
      </c>
      <c r="R29" s="3101"/>
      <c r="S29" s="3102"/>
      <c r="T29" s="3100" t="s">
        <v>130</v>
      </c>
      <c r="U29" s="3101"/>
      <c r="V29" s="3102"/>
      <c r="W29" s="3100" t="s">
        <v>130</v>
      </c>
      <c r="X29" s="3101"/>
      <c r="Y29" s="3102"/>
      <c r="Z29" s="3100" t="s">
        <v>130</v>
      </c>
      <c r="AA29" s="3101"/>
      <c r="AB29" s="3139"/>
      <c r="AC29" s="3140" t="s">
        <v>130</v>
      </c>
      <c r="AD29" s="3101"/>
      <c r="AE29" s="3102"/>
      <c r="AF29" s="3100" t="s">
        <v>130</v>
      </c>
      <c r="AG29" s="3101"/>
      <c r="AH29" s="3102"/>
      <c r="AI29" s="3100" t="s">
        <v>130</v>
      </c>
      <c r="AJ29" s="3101"/>
      <c r="AK29" s="3102"/>
      <c r="AL29" s="3100" t="s">
        <v>130</v>
      </c>
      <c r="AM29" s="3101"/>
      <c r="AN29" s="3102"/>
    </row>
    <row r="30" spans="1:41" s="68" customFormat="1" ht="12" customHeight="1" x14ac:dyDescent="0.15">
      <c r="A30" s="70"/>
      <c r="B30" s="3242" t="s">
        <v>60</v>
      </c>
      <c r="C30" s="3243"/>
      <c r="D30" s="3147"/>
      <c r="E30" s="3127">
        <f>入力1!P68</f>
        <v>0</v>
      </c>
      <c r="F30" s="3104"/>
      <c r="G30" s="3105"/>
      <c r="H30" s="3127">
        <f>入力1!P69</f>
        <v>0</v>
      </c>
      <c r="I30" s="3104"/>
      <c r="J30" s="3105"/>
      <c r="K30" s="3127">
        <f>入力1!P70</f>
        <v>0</v>
      </c>
      <c r="L30" s="3104"/>
      <c r="M30" s="3105"/>
      <c r="N30" s="3127">
        <f>入力1!P71</f>
        <v>0</v>
      </c>
      <c r="O30" s="3104"/>
      <c r="P30" s="3141"/>
      <c r="Q30" s="3103">
        <f>入力1!P72</f>
        <v>0</v>
      </c>
      <c r="R30" s="3104"/>
      <c r="S30" s="3105"/>
      <c r="T30" s="3127">
        <f>入力1!P73</f>
        <v>0</v>
      </c>
      <c r="U30" s="3104"/>
      <c r="V30" s="3105"/>
      <c r="W30" s="3127">
        <f>入力1!P74</f>
        <v>0</v>
      </c>
      <c r="X30" s="3104"/>
      <c r="Y30" s="3105"/>
      <c r="Z30" s="3127">
        <f>入力1!P75</f>
        <v>0</v>
      </c>
      <c r="AA30" s="3104"/>
      <c r="AB30" s="3141"/>
      <c r="AC30" s="3103">
        <f>入力1!P77</f>
        <v>0</v>
      </c>
      <c r="AD30" s="3104"/>
      <c r="AE30" s="3105"/>
      <c r="AF30" s="3127">
        <f>入力1!P78</f>
        <v>0</v>
      </c>
      <c r="AG30" s="3104"/>
      <c r="AH30" s="3105"/>
      <c r="AI30" s="3127">
        <f>入力1!P79</f>
        <v>0</v>
      </c>
      <c r="AJ30" s="3104"/>
      <c r="AK30" s="3105"/>
      <c r="AL30" s="3127">
        <f>入力1!P80</f>
        <v>0</v>
      </c>
      <c r="AM30" s="3104"/>
      <c r="AN30" s="3105"/>
    </row>
    <row r="31" spans="1:41" s="68" customFormat="1" ht="12" customHeight="1" thickBot="1" x14ac:dyDescent="0.2">
      <c r="A31" s="70"/>
      <c r="B31" s="3244" t="str">
        <f>入力1!Q66</f>
        <v/>
      </c>
      <c r="C31" s="3245"/>
      <c r="D31" s="3147"/>
      <c r="E31" s="3127"/>
      <c r="F31" s="3104"/>
      <c r="G31" s="3105"/>
      <c r="H31" s="3128"/>
      <c r="I31" s="3107"/>
      <c r="J31" s="3108"/>
      <c r="K31" s="3128"/>
      <c r="L31" s="3107"/>
      <c r="M31" s="3108"/>
      <c r="N31" s="3128"/>
      <c r="O31" s="3107"/>
      <c r="P31" s="3142"/>
      <c r="Q31" s="3106"/>
      <c r="R31" s="3107"/>
      <c r="S31" s="3108"/>
      <c r="T31" s="3128"/>
      <c r="U31" s="3107"/>
      <c r="V31" s="3108"/>
      <c r="W31" s="3128"/>
      <c r="X31" s="3107"/>
      <c r="Y31" s="3108"/>
      <c r="Z31" s="3128"/>
      <c r="AA31" s="3107"/>
      <c r="AB31" s="3142"/>
      <c r="AC31" s="3106"/>
      <c r="AD31" s="3107"/>
      <c r="AE31" s="3108"/>
      <c r="AF31" s="3128"/>
      <c r="AG31" s="3107"/>
      <c r="AH31" s="3108"/>
      <c r="AI31" s="3128"/>
      <c r="AJ31" s="3107"/>
      <c r="AK31" s="3108"/>
      <c r="AL31" s="3128"/>
      <c r="AM31" s="3107"/>
      <c r="AN31" s="3108"/>
    </row>
    <row r="32" spans="1:41" s="68" customFormat="1" ht="13.5" customHeight="1" x14ac:dyDescent="0.15">
      <c r="A32" s="70"/>
      <c r="B32" s="3246" t="str">
        <f>"日("&amp;(IF(入力1!Q66="","",TEXT(入力1!Q66,"aaa"))&amp;")")</f>
        <v>日()</v>
      </c>
      <c r="C32" s="3247"/>
      <c r="D32" s="3121" t="s">
        <v>292</v>
      </c>
      <c r="E32" s="3109">
        <f>入力1!R68</f>
        <v>0</v>
      </c>
      <c r="F32" s="3110"/>
      <c r="G32" s="3148"/>
      <c r="H32" s="3109">
        <f>入力1!R69</f>
        <v>0</v>
      </c>
      <c r="I32" s="3110"/>
      <c r="J32" s="3110"/>
      <c r="K32" s="3109">
        <f>入力1!R70</f>
        <v>0</v>
      </c>
      <c r="L32" s="3110"/>
      <c r="M32" s="3110"/>
      <c r="N32" s="3109">
        <f>入力1!R71</f>
        <v>0</v>
      </c>
      <c r="O32" s="3110"/>
      <c r="P32" s="3111"/>
      <c r="Q32" s="3110">
        <f>入力1!R72</f>
        <v>0</v>
      </c>
      <c r="R32" s="3110"/>
      <c r="S32" s="3110"/>
      <c r="T32" s="3109">
        <f>入力1!R73</f>
        <v>0</v>
      </c>
      <c r="U32" s="3110"/>
      <c r="V32" s="3110"/>
      <c r="W32" s="3109">
        <f>入力1!R74</f>
        <v>0</v>
      </c>
      <c r="X32" s="3110"/>
      <c r="Y32" s="3110"/>
      <c r="Z32" s="3109">
        <f>入力1!R75</f>
        <v>0</v>
      </c>
      <c r="AA32" s="3110"/>
      <c r="AB32" s="3111"/>
      <c r="AC32" s="3110">
        <f>入力1!R77</f>
        <v>0</v>
      </c>
      <c r="AD32" s="3110"/>
      <c r="AE32" s="3110"/>
      <c r="AF32" s="3109">
        <f>入力1!R78</f>
        <v>0</v>
      </c>
      <c r="AG32" s="3110"/>
      <c r="AH32" s="3110"/>
      <c r="AI32" s="3109">
        <f>入力1!R79</f>
        <v>0</v>
      </c>
      <c r="AJ32" s="3110"/>
      <c r="AK32" s="3110"/>
      <c r="AL32" s="3109">
        <f>入力1!R80</f>
        <v>0</v>
      </c>
      <c r="AM32" s="3110"/>
      <c r="AN32" s="3117"/>
    </row>
    <row r="33" spans="1:43" s="68" customFormat="1" ht="9" customHeight="1" thickBot="1" x14ac:dyDescent="0.2">
      <c r="A33" s="70"/>
      <c r="B33" s="3246"/>
      <c r="C33" s="3247"/>
      <c r="D33" s="3122"/>
      <c r="E33" s="3112"/>
      <c r="F33" s="3113"/>
      <c r="G33" s="3149"/>
      <c r="H33" s="3112"/>
      <c r="I33" s="3113"/>
      <c r="J33" s="3113"/>
      <c r="K33" s="3112"/>
      <c r="L33" s="3113"/>
      <c r="M33" s="3113"/>
      <c r="N33" s="3112"/>
      <c r="O33" s="3113"/>
      <c r="P33" s="3114"/>
      <c r="Q33" s="3113"/>
      <c r="R33" s="3113"/>
      <c r="S33" s="3113"/>
      <c r="T33" s="3112"/>
      <c r="U33" s="3113"/>
      <c r="V33" s="3113"/>
      <c r="W33" s="3112"/>
      <c r="X33" s="3113"/>
      <c r="Y33" s="3113"/>
      <c r="Z33" s="3112"/>
      <c r="AA33" s="3113"/>
      <c r="AB33" s="3114"/>
      <c r="AC33" s="3113"/>
      <c r="AD33" s="3113"/>
      <c r="AE33" s="3113"/>
      <c r="AF33" s="3112"/>
      <c r="AG33" s="3113"/>
      <c r="AH33" s="3113"/>
      <c r="AI33" s="3112"/>
      <c r="AJ33" s="3113"/>
      <c r="AK33" s="3113"/>
      <c r="AL33" s="3112"/>
      <c r="AM33" s="3113"/>
      <c r="AN33" s="3118"/>
    </row>
    <row r="34" spans="1:43" s="68" customFormat="1" ht="13.5" customHeight="1" x14ac:dyDescent="0.15">
      <c r="A34" s="70"/>
      <c r="B34" s="3246"/>
      <c r="C34" s="3247"/>
      <c r="D34" s="3119" t="s">
        <v>567</v>
      </c>
      <c r="E34" s="3129">
        <f>E30+E32</f>
        <v>0</v>
      </c>
      <c r="F34" s="3130"/>
      <c r="G34" s="3130"/>
      <c r="H34" s="3129">
        <f t="shared" ref="H34" si="17">H30+H32</f>
        <v>0</v>
      </c>
      <c r="I34" s="3130"/>
      <c r="J34" s="3130"/>
      <c r="K34" s="3129">
        <f t="shared" ref="K34" si="18">K30+K32</f>
        <v>0</v>
      </c>
      <c r="L34" s="3130"/>
      <c r="M34" s="3130"/>
      <c r="N34" s="3129">
        <f t="shared" ref="N34" si="19">N30+N32</f>
        <v>0</v>
      </c>
      <c r="O34" s="3130"/>
      <c r="P34" s="3136"/>
      <c r="Q34" s="3130">
        <f t="shared" ref="Q34" si="20">Q30+Q32</f>
        <v>0</v>
      </c>
      <c r="R34" s="3130"/>
      <c r="S34" s="3130"/>
      <c r="T34" s="3129">
        <f t="shared" ref="T34" si="21">T30+T32</f>
        <v>0</v>
      </c>
      <c r="U34" s="3130"/>
      <c r="V34" s="3130"/>
      <c r="W34" s="3129">
        <f t="shared" ref="W34" si="22">W30+W32</f>
        <v>0</v>
      </c>
      <c r="X34" s="3130"/>
      <c r="Y34" s="3130"/>
      <c r="Z34" s="3129">
        <f t="shared" ref="Z34" si="23">Z30+Z32</f>
        <v>0</v>
      </c>
      <c r="AA34" s="3130"/>
      <c r="AB34" s="3136"/>
      <c r="AC34" s="3130">
        <f t="shared" ref="AC34" si="24">AC30+AC32</f>
        <v>0</v>
      </c>
      <c r="AD34" s="3130"/>
      <c r="AE34" s="3130"/>
      <c r="AF34" s="3129">
        <f t="shared" ref="AF34" si="25">AF30+AF32</f>
        <v>0</v>
      </c>
      <c r="AG34" s="3130"/>
      <c r="AH34" s="3130"/>
      <c r="AI34" s="3129">
        <f t="shared" ref="AI34" si="26">AI30+AI32</f>
        <v>0</v>
      </c>
      <c r="AJ34" s="3130"/>
      <c r="AK34" s="3130"/>
      <c r="AL34" s="3129">
        <f t="shared" ref="AL34" si="27">AL30+AL32</f>
        <v>0</v>
      </c>
      <c r="AM34" s="3130"/>
      <c r="AN34" s="3130"/>
    </row>
    <row r="35" spans="1:43" s="68" customFormat="1" ht="9" customHeight="1" thickBot="1" x14ac:dyDescent="0.2">
      <c r="A35" s="70"/>
      <c r="B35" s="3248"/>
      <c r="C35" s="3249"/>
      <c r="D35" s="3120"/>
      <c r="E35" s="3131"/>
      <c r="F35" s="3132"/>
      <c r="G35" s="3132"/>
      <c r="H35" s="3131"/>
      <c r="I35" s="3132"/>
      <c r="J35" s="3132"/>
      <c r="K35" s="3131"/>
      <c r="L35" s="3132"/>
      <c r="M35" s="3132"/>
      <c r="N35" s="3131"/>
      <c r="O35" s="3132"/>
      <c r="P35" s="3137"/>
      <c r="Q35" s="3132"/>
      <c r="R35" s="3132"/>
      <c r="S35" s="3132"/>
      <c r="T35" s="3131"/>
      <c r="U35" s="3132"/>
      <c r="V35" s="3132"/>
      <c r="W35" s="3131"/>
      <c r="X35" s="3132"/>
      <c r="Y35" s="3132"/>
      <c r="Z35" s="3131"/>
      <c r="AA35" s="3132"/>
      <c r="AB35" s="3137"/>
      <c r="AC35" s="3132"/>
      <c r="AD35" s="3132"/>
      <c r="AE35" s="3132"/>
      <c r="AF35" s="3131"/>
      <c r="AG35" s="3132"/>
      <c r="AH35" s="3132"/>
      <c r="AI35" s="3131"/>
      <c r="AJ35" s="3132"/>
      <c r="AK35" s="3132"/>
      <c r="AL35" s="3131"/>
      <c r="AM35" s="3132"/>
      <c r="AN35" s="3132"/>
    </row>
    <row r="36" spans="1:43" s="68" customFormat="1" ht="12" customHeight="1" thickTop="1" x14ac:dyDescent="0.15">
      <c r="A36" s="70"/>
      <c r="B36" s="3240" t="str">
        <f>入力1!U66</f>
        <v/>
      </c>
      <c r="C36" s="3241"/>
      <c r="D36" s="3147" t="s">
        <v>293</v>
      </c>
      <c r="E36" s="3100" t="s">
        <v>130</v>
      </c>
      <c r="F36" s="3101"/>
      <c r="G36" s="3102"/>
      <c r="H36" s="3100" t="s">
        <v>130</v>
      </c>
      <c r="I36" s="3101"/>
      <c r="J36" s="3102"/>
      <c r="K36" s="3100" t="s">
        <v>130</v>
      </c>
      <c r="L36" s="3101"/>
      <c r="M36" s="3102"/>
      <c r="N36" s="3100" t="s">
        <v>130</v>
      </c>
      <c r="O36" s="3101"/>
      <c r="P36" s="3139"/>
      <c r="Q36" s="3100" t="s">
        <v>130</v>
      </c>
      <c r="R36" s="3101"/>
      <c r="S36" s="3102"/>
      <c r="T36" s="3100" t="s">
        <v>130</v>
      </c>
      <c r="U36" s="3101"/>
      <c r="V36" s="3102"/>
      <c r="W36" s="3100" t="s">
        <v>130</v>
      </c>
      <c r="X36" s="3101"/>
      <c r="Y36" s="3102"/>
      <c r="Z36" s="3100" t="s">
        <v>130</v>
      </c>
      <c r="AA36" s="3101"/>
      <c r="AB36" s="3139"/>
      <c r="AC36" s="3140" t="s">
        <v>130</v>
      </c>
      <c r="AD36" s="3101"/>
      <c r="AE36" s="3102"/>
      <c r="AF36" s="3100" t="s">
        <v>130</v>
      </c>
      <c r="AG36" s="3101"/>
      <c r="AH36" s="3102"/>
      <c r="AI36" s="3100" t="s">
        <v>130</v>
      </c>
      <c r="AJ36" s="3101"/>
      <c r="AK36" s="3102"/>
      <c r="AL36" s="3100" t="s">
        <v>130</v>
      </c>
      <c r="AM36" s="3101"/>
      <c r="AN36" s="3102"/>
    </row>
    <row r="37" spans="1:43" s="68" customFormat="1" ht="12" customHeight="1" x14ac:dyDescent="0.15">
      <c r="A37" s="70"/>
      <c r="B37" s="3242" t="s">
        <v>60</v>
      </c>
      <c r="C37" s="3243"/>
      <c r="D37" s="3147"/>
      <c r="E37" s="3127">
        <f>入力1!T68</f>
        <v>0</v>
      </c>
      <c r="F37" s="3104"/>
      <c r="G37" s="3105"/>
      <c r="H37" s="3127">
        <f>入力1!T69</f>
        <v>0</v>
      </c>
      <c r="I37" s="3104"/>
      <c r="J37" s="3105"/>
      <c r="K37" s="3127">
        <f>入力1!T70</f>
        <v>0</v>
      </c>
      <c r="L37" s="3104"/>
      <c r="M37" s="3105"/>
      <c r="N37" s="3127">
        <f>入力1!T71</f>
        <v>0</v>
      </c>
      <c r="O37" s="3104"/>
      <c r="P37" s="3141"/>
      <c r="Q37" s="3103">
        <f>入力1!T72</f>
        <v>0</v>
      </c>
      <c r="R37" s="3104"/>
      <c r="S37" s="3105"/>
      <c r="T37" s="3127">
        <f>入力1!T73</f>
        <v>0</v>
      </c>
      <c r="U37" s="3104"/>
      <c r="V37" s="3105"/>
      <c r="W37" s="3127">
        <f>入力1!T74</f>
        <v>0</v>
      </c>
      <c r="X37" s="3104"/>
      <c r="Y37" s="3105"/>
      <c r="Z37" s="3127">
        <f>入力1!T75</f>
        <v>0</v>
      </c>
      <c r="AA37" s="3104"/>
      <c r="AB37" s="3141"/>
      <c r="AC37" s="3103">
        <f>入力1!T77</f>
        <v>0</v>
      </c>
      <c r="AD37" s="3104"/>
      <c r="AE37" s="3105"/>
      <c r="AF37" s="3127">
        <f>入力1!T78</f>
        <v>0</v>
      </c>
      <c r="AG37" s="3104"/>
      <c r="AH37" s="3105"/>
      <c r="AI37" s="3127">
        <f>入力1!T79</f>
        <v>0</v>
      </c>
      <c r="AJ37" s="3104"/>
      <c r="AK37" s="3105"/>
      <c r="AL37" s="3127">
        <f>入力1!T80</f>
        <v>0</v>
      </c>
      <c r="AM37" s="3104"/>
      <c r="AN37" s="3105"/>
    </row>
    <row r="38" spans="1:43" s="68" customFormat="1" ht="12" customHeight="1" thickBot="1" x14ac:dyDescent="0.2">
      <c r="A38" s="70"/>
      <c r="B38" s="3244" t="str">
        <f>入力1!U66</f>
        <v/>
      </c>
      <c r="C38" s="3245"/>
      <c r="D38" s="3147"/>
      <c r="E38" s="3127"/>
      <c r="F38" s="3104"/>
      <c r="G38" s="3105"/>
      <c r="H38" s="3128"/>
      <c r="I38" s="3107"/>
      <c r="J38" s="3108"/>
      <c r="K38" s="3128"/>
      <c r="L38" s="3107"/>
      <c r="M38" s="3108"/>
      <c r="N38" s="3128"/>
      <c r="O38" s="3107"/>
      <c r="P38" s="3142"/>
      <c r="Q38" s="3106"/>
      <c r="R38" s="3107"/>
      <c r="S38" s="3108"/>
      <c r="T38" s="3128"/>
      <c r="U38" s="3107"/>
      <c r="V38" s="3108"/>
      <c r="W38" s="3128"/>
      <c r="X38" s="3107"/>
      <c r="Y38" s="3108"/>
      <c r="Z38" s="3128"/>
      <c r="AA38" s="3107"/>
      <c r="AB38" s="3142"/>
      <c r="AC38" s="3106"/>
      <c r="AD38" s="3107"/>
      <c r="AE38" s="3108"/>
      <c r="AF38" s="3128"/>
      <c r="AG38" s="3107"/>
      <c r="AH38" s="3108"/>
      <c r="AI38" s="3128"/>
      <c r="AJ38" s="3107"/>
      <c r="AK38" s="3108"/>
      <c r="AL38" s="3128"/>
      <c r="AM38" s="3107"/>
      <c r="AN38" s="3108"/>
    </row>
    <row r="39" spans="1:43" s="68" customFormat="1" ht="13.5" customHeight="1" x14ac:dyDescent="0.15">
      <c r="A39" s="70"/>
      <c r="B39" s="3246" t="str">
        <f>"日("&amp;(IF(入力1!U66="","",TEXT(入力1!U66,"aaa"))&amp;")")</f>
        <v>日()</v>
      </c>
      <c r="C39" s="3247"/>
      <c r="D39" s="3121" t="s">
        <v>292</v>
      </c>
      <c r="E39" s="3109">
        <f>入力1!V68</f>
        <v>0</v>
      </c>
      <c r="F39" s="3110"/>
      <c r="G39" s="3148"/>
      <c r="H39" s="3109">
        <f>入力1!V69</f>
        <v>0</v>
      </c>
      <c r="I39" s="3110"/>
      <c r="J39" s="3110"/>
      <c r="K39" s="3109">
        <f>入力1!V70</f>
        <v>0</v>
      </c>
      <c r="L39" s="3110"/>
      <c r="M39" s="3110"/>
      <c r="N39" s="3109">
        <f>入力1!V71</f>
        <v>0</v>
      </c>
      <c r="O39" s="3110"/>
      <c r="P39" s="3111"/>
      <c r="Q39" s="3110">
        <f>入力1!V72</f>
        <v>0</v>
      </c>
      <c r="R39" s="3110"/>
      <c r="S39" s="3110"/>
      <c r="T39" s="3109">
        <f>入力1!V73</f>
        <v>0</v>
      </c>
      <c r="U39" s="3110"/>
      <c r="V39" s="3110"/>
      <c r="W39" s="3109">
        <f>入力1!V74</f>
        <v>0</v>
      </c>
      <c r="X39" s="3110"/>
      <c r="Y39" s="3110"/>
      <c r="Z39" s="3109">
        <f>入力1!V75</f>
        <v>0</v>
      </c>
      <c r="AA39" s="3110"/>
      <c r="AB39" s="3111"/>
      <c r="AC39" s="3110">
        <f>入力1!V77</f>
        <v>0</v>
      </c>
      <c r="AD39" s="3110"/>
      <c r="AE39" s="3110"/>
      <c r="AF39" s="3109">
        <f>入力1!V78</f>
        <v>0</v>
      </c>
      <c r="AG39" s="3110"/>
      <c r="AH39" s="3110"/>
      <c r="AI39" s="3109">
        <f>入力1!V79</f>
        <v>0</v>
      </c>
      <c r="AJ39" s="3110"/>
      <c r="AK39" s="3110"/>
      <c r="AL39" s="3109">
        <f>入力1!V80</f>
        <v>0</v>
      </c>
      <c r="AM39" s="3110"/>
      <c r="AN39" s="3117"/>
    </row>
    <row r="40" spans="1:43" s="68" customFormat="1" ht="9" customHeight="1" thickBot="1" x14ac:dyDescent="0.2">
      <c r="A40" s="70"/>
      <c r="B40" s="3246"/>
      <c r="C40" s="3247"/>
      <c r="D40" s="3122"/>
      <c r="E40" s="3112"/>
      <c r="F40" s="3113"/>
      <c r="G40" s="3149"/>
      <c r="H40" s="3112"/>
      <c r="I40" s="3113"/>
      <c r="J40" s="3113"/>
      <c r="K40" s="3112"/>
      <c r="L40" s="3113"/>
      <c r="M40" s="3113"/>
      <c r="N40" s="3112"/>
      <c r="O40" s="3113"/>
      <c r="P40" s="3114"/>
      <c r="Q40" s="3113"/>
      <c r="R40" s="3113"/>
      <c r="S40" s="3113"/>
      <c r="T40" s="3112"/>
      <c r="U40" s="3113"/>
      <c r="V40" s="3113"/>
      <c r="W40" s="3112"/>
      <c r="X40" s="3113"/>
      <c r="Y40" s="3113"/>
      <c r="Z40" s="3112"/>
      <c r="AA40" s="3113"/>
      <c r="AB40" s="3114"/>
      <c r="AC40" s="3113"/>
      <c r="AD40" s="3113"/>
      <c r="AE40" s="3113"/>
      <c r="AF40" s="3112"/>
      <c r="AG40" s="3113"/>
      <c r="AH40" s="3113"/>
      <c r="AI40" s="3112"/>
      <c r="AJ40" s="3113"/>
      <c r="AK40" s="3113"/>
      <c r="AL40" s="3112"/>
      <c r="AM40" s="3113"/>
      <c r="AN40" s="3118"/>
      <c r="AP40" s="71"/>
      <c r="AQ40" s="71"/>
    </row>
    <row r="41" spans="1:43" s="68" customFormat="1" ht="13.5" customHeight="1" x14ac:dyDescent="0.15">
      <c r="A41" s="70"/>
      <c r="B41" s="3246"/>
      <c r="C41" s="3247"/>
      <c r="D41" s="3119" t="s">
        <v>567</v>
      </c>
      <c r="E41" s="3129">
        <f>E37+E39</f>
        <v>0</v>
      </c>
      <c r="F41" s="3130"/>
      <c r="G41" s="3130"/>
      <c r="H41" s="3129">
        <f t="shared" ref="H41" si="28">H37+H39</f>
        <v>0</v>
      </c>
      <c r="I41" s="3130"/>
      <c r="J41" s="3130"/>
      <c r="K41" s="3129">
        <f t="shared" ref="K41" si="29">K37+K39</f>
        <v>0</v>
      </c>
      <c r="L41" s="3130"/>
      <c r="M41" s="3130"/>
      <c r="N41" s="3129">
        <f t="shared" ref="N41" si="30">N37+N39</f>
        <v>0</v>
      </c>
      <c r="O41" s="3130"/>
      <c r="P41" s="3136"/>
      <c r="Q41" s="3130">
        <f t="shared" ref="Q41" si="31">Q37+Q39</f>
        <v>0</v>
      </c>
      <c r="R41" s="3130"/>
      <c r="S41" s="3130"/>
      <c r="T41" s="3129">
        <f t="shared" ref="T41" si="32">T37+T39</f>
        <v>0</v>
      </c>
      <c r="U41" s="3130"/>
      <c r="V41" s="3130"/>
      <c r="W41" s="3129">
        <f t="shared" ref="W41" si="33">W37+W39</f>
        <v>0</v>
      </c>
      <c r="X41" s="3130"/>
      <c r="Y41" s="3130"/>
      <c r="Z41" s="3129">
        <f t="shared" ref="Z41" si="34">Z37+Z39</f>
        <v>0</v>
      </c>
      <c r="AA41" s="3130"/>
      <c r="AB41" s="3136"/>
      <c r="AC41" s="3130">
        <f t="shared" ref="AC41" si="35">AC37+AC39</f>
        <v>0</v>
      </c>
      <c r="AD41" s="3130"/>
      <c r="AE41" s="3130"/>
      <c r="AF41" s="3129">
        <f t="shared" ref="AF41" si="36">AF37+AF39</f>
        <v>0</v>
      </c>
      <c r="AG41" s="3130"/>
      <c r="AH41" s="3130"/>
      <c r="AI41" s="3129">
        <f t="shared" ref="AI41" si="37">AI37+AI39</f>
        <v>0</v>
      </c>
      <c r="AJ41" s="3130"/>
      <c r="AK41" s="3130"/>
      <c r="AL41" s="3129">
        <f t="shared" ref="AL41" si="38">AL37+AL39</f>
        <v>0</v>
      </c>
      <c r="AM41" s="3130"/>
      <c r="AN41" s="3130"/>
    </row>
    <row r="42" spans="1:43" s="68" customFormat="1" ht="9.75" customHeight="1" thickBot="1" x14ac:dyDescent="0.2">
      <c r="A42" s="70"/>
      <c r="B42" s="3248"/>
      <c r="C42" s="3249"/>
      <c r="D42" s="3120"/>
      <c r="E42" s="3131"/>
      <c r="F42" s="3132"/>
      <c r="G42" s="3132"/>
      <c r="H42" s="3131"/>
      <c r="I42" s="3132"/>
      <c r="J42" s="3132"/>
      <c r="K42" s="3131"/>
      <c r="L42" s="3132"/>
      <c r="M42" s="3132"/>
      <c r="N42" s="3131"/>
      <c r="O42" s="3132"/>
      <c r="P42" s="3137"/>
      <c r="Q42" s="3132"/>
      <c r="R42" s="3132"/>
      <c r="S42" s="3132"/>
      <c r="T42" s="3131"/>
      <c r="U42" s="3132"/>
      <c r="V42" s="3132"/>
      <c r="W42" s="3131"/>
      <c r="X42" s="3132"/>
      <c r="Y42" s="3132"/>
      <c r="Z42" s="3131"/>
      <c r="AA42" s="3132"/>
      <c r="AB42" s="3137"/>
      <c r="AC42" s="3132"/>
      <c r="AD42" s="3132"/>
      <c r="AE42" s="3132"/>
      <c r="AF42" s="3131"/>
      <c r="AG42" s="3132"/>
      <c r="AH42" s="3132"/>
      <c r="AI42" s="3131"/>
      <c r="AJ42" s="3132"/>
      <c r="AK42" s="3132"/>
      <c r="AL42" s="3131"/>
      <c r="AM42" s="3132"/>
      <c r="AN42" s="3132"/>
    </row>
    <row r="43" spans="1:43" s="68" customFormat="1" ht="12" customHeight="1" thickTop="1" x14ac:dyDescent="0.15">
      <c r="A43" s="70"/>
      <c r="B43" s="3240" t="str">
        <f>入力1!Y66</f>
        <v/>
      </c>
      <c r="C43" s="3241"/>
      <c r="D43" s="3147" t="s">
        <v>293</v>
      </c>
      <c r="E43" s="3100" t="s">
        <v>130</v>
      </c>
      <c r="F43" s="3101"/>
      <c r="G43" s="3102"/>
      <c r="H43" s="3100" t="s">
        <v>130</v>
      </c>
      <c r="I43" s="3101"/>
      <c r="J43" s="3102"/>
      <c r="K43" s="3100" t="s">
        <v>130</v>
      </c>
      <c r="L43" s="3101"/>
      <c r="M43" s="3102"/>
      <c r="N43" s="3100" t="s">
        <v>130</v>
      </c>
      <c r="O43" s="3101"/>
      <c r="P43" s="3139"/>
      <c r="Q43" s="3100" t="s">
        <v>130</v>
      </c>
      <c r="R43" s="3101"/>
      <c r="S43" s="3102"/>
      <c r="T43" s="3100" t="s">
        <v>130</v>
      </c>
      <c r="U43" s="3101"/>
      <c r="V43" s="3102"/>
      <c r="W43" s="3100" t="s">
        <v>130</v>
      </c>
      <c r="X43" s="3101"/>
      <c r="Y43" s="3102"/>
      <c r="Z43" s="3100" t="s">
        <v>130</v>
      </c>
      <c r="AA43" s="3101"/>
      <c r="AB43" s="3139"/>
      <c r="AC43" s="3140" t="s">
        <v>130</v>
      </c>
      <c r="AD43" s="3101"/>
      <c r="AE43" s="3102"/>
      <c r="AF43" s="3100" t="s">
        <v>130</v>
      </c>
      <c r="AG43" s="3101"/>
      <c r="AH43" s="3102"/>
      <c r="AI43" s="3100" t="s">
        <v>130</v>
      </c>
      <c r="AJ43" s="3101"/>
      <c r="AK43" s="3102"/>
      <c r="AL43" s="3100" t="s">
        <v>130</v>
      </c>
      <c r="AM43" s="3101"/>
      <c r="AN43" s="3102"/>
    </row>
    <row r="44" spans="1:43" s="68" customFormat="1" ht="12" customHeight="1" x14ac:dyDescent="0.15">
      <c r="A44" s="70"/>
      <c r="B44" s="3242" t="s">
        <v>60</v>
      </c>
      <c r="C44" s="3243"/>
      <c r="D44" s="3147"/>
      <c r="E44" s="3127">
        <f>入力1!X68</f>
        <v>0</v>
      </c>
      <c r="F44" s="3104"/>
      <c r="G44" s="3105"/>
      <c r="H44" s="3127">
        <f>入力1!X69</f>
        <v>0</v>
      </c>
      <c r="I44" s="3104"/>
      <c r="J44" s="3105"/>
      <c r="K44" s="3127">
        <f>入力1!X70</f>
        <v>0</v>
      </c>
      <c r="L44" s="3104"/>
      <c r="M44" s="3105"/>
      <c r="N44" s="3127">
        <f>入力1!X71</f>
        <v>0</v>
      </c>
      <c r="O44" s="3104"/>
      <c r="P44" s="3141"/>
      <c r="Q44" s="3103">
        <f>入力1!X72</f>
        <v>0</v>
      </c>
      <c r="R44" s="3104"/>
      <c r="S44" s="3105"/>
      <c r="T44" s="3127">
        <f>入力1!X73</f>
        <v>0</v>
      </c>
      <c r="U44" s="3104"/>
      <c r="V44" s="3105"/>
      <c r="W44" s="3127">
        <f>入力1!X74</f>
        <v>0</v>
      </c>
      <c r="X44" s="3104"/>
      <c r="Y44" s="3105"/>
      <c r="Z44" s="3127">
        <f>入力1!X75</f>
        <v>0</v>
      </c>
      <c r="AA44" s="3104"/>
      <c r="AB44" s="3141"/>
      <c r="AC44" s="3103">
        <f>入力1!X77</f>
        <v>0</v>
      </c>
      <c r="AD44" s="3104"/>
      <c r="AE44" s="3105"/>
      <c r="AF44" s="3127">
        <f>入力1!X78</f>
        <v>0</v>
      </c>
      <c r="AG44" s="3104"/>
      <c r="AH44" s="3105"/>
      <c r="AI44" s="3127">
        <f>入力1!X79</f>
        <v>0</v>
      </c>
      <c r="AJ44" s="3104"/>
      <c r="AK44" s="3105"/>
      <c r="AL44" s="3127">
        <f>入力1!X80</f>
        <v>0</v>
      </c>
      <c r="AM44" s="3104"/>
      <c r="AN44" s="3105"/>
    </row>
    <row r="45" spans="1:43" s="68" customFormat="1" ht="12" customHeight="1" thickBot="1" x14ac:dyDescent="0.2">
      <c r="A45" s="70"/>
      <c r="B45" s="3244" t="str">
        <f>入力1!Y66</f>
        <v/>
      </c>
      <c r="C45" s="3245"/>
      <c r="D45" s="3147"/>
      <c r="E45" s="3127"/>
      <c r="F45" s="3104"/>
      <c r="G45" s="3105"/>
      <c r="H45" s="3128"/>
      <c r="I45" s="3107"/>
      <c r="J45" s="3108"/>
      <c r="K45" s="3128"/>
      <c r="L45" s="3107"/>
      <c r="M45" s="3108"/>
      <c r="N45" s="3128"/>
      <c r="O45" s="3107"/>
      <c r="P45" s="3142"/>
      <c r="Q45" s="3106"/>
      <c r="R45" s="3107"/>
      <c r="S45" s="3108"/>
      <c r="T45" s="3128"/>
      <c r="U45" s="3107"/>
      <c r="V45" s="3108"/>
      <c r="W45" s="3128"/>
      <c r="X45" s="3107"/>
      <c r="Y45" s="3108"/>
      <c r="Z45" s="3128"/>
      <c r="AA45" s="3107"/>
      <c r="AB45" s="3142"/>
      <c r="AC45" s="3106"/>
      <c r="AD45" s="3107"/>
      <c r="AE45" s="3108"/>
      <c r="AF45" s="3128"/>
      <c r="AG45" s="3107"/>
      <c r="AH45" s="3108"/>
      <c r="AI45" s="3128"/>
      <c r="AJ45" s="3107"/>
      <c r="AK45" s="3108"/>
      <c r="AL45" s="3128"/>
      <c r="AM45" s="3107"/>
      <c r="AN45" s="3108"/>
    </row>
    <row r="46" spans="1:43" s="68" customFormat="1" ht="13.5" customHeight="1" x14ac:dyDescent="0.15">
      <c r="A46" s="70"/>
      <c r="B46" s="3246" t="str">
        <f>"日("&amp;(IF(入力1!Y66="","",TEXT(入力1!Y66,"aaa"))&amp;")")</f>
        <v>日()</v>
      </c>
      <c r="C46" s="3247"/>
      <c r="D46" s="3121" t="s">
        <v>292</v>
      </c>
      <c r="E46" s="3109">
        <f>入力1!Z68</f>
        <v>0</v>
      </c>
      <c r="F46" s="3110"/>
      <c r="G46" s="3148"/>
      <c r="H46" s="3109">
        <f>入力1!Z69</f>
        <v>0</v>
      </c>
      <c r="I46" s="3110"/>
      <c r="J46" s="3110"/>
      <c r="K46" s="3109">
        <f>入力1!Z70</f>
        <v>0</v>
      </c>
      <c r="L46" s="3110"/>
      <c r="M46" s="3110"/>
      <c r="N46" s="3109">
        <f>入力1!Z71</f>
        <v>0</v>
      </c>
      <c r="O46" s="3110"/>
      <c r="P46" s="3111"/>
      <c r="Q46" s="3110">
        <f>入力1!Z72</f>
        <v>0</v>
      </c>
      <c r="R46" s="3110"/>
      <c r="S46" s="3110"/>
      <c r="T46" s="3109">
        <f>入力1!Z73</f>
        <v>0</v>
      </c>
      <c r="U46" s="3110"/>
      <c r="V46" s="3110"/>
      <c r="W46" s="3109">
        <f>入力1!Z74</f>
        <v>0</v>
      </c>
      <c r="X46" s="3110"/>
      <c r="Y46" s="3110"/>
      <c r="Z46" s="3109">
        <f>入力1!Z75</f>
        <v>0</v>
      </c>
      <c r="AA46" s="3110"/>
      <c r="AB46" s="3111"/>
      <c r="AC46" s="3110">
        <f>入力1!Z77</f>
        <v>0</v>
      </c>
      <c r="AD46" s="3110"/>
      <c r="AE46" s="3110"/>
      <c r="AF46" s="3109">
        <f>入力1!Z78</f>
        <v>0</v>
      </c>
      <c r="AG46" s="3110"/>
      <c r="AH46" s="3110"/>
      <c r="AI46" s="3109">
        <f>入力1!Z79</f>
        <v>0</v>
      </c>
      <c r="AJ46" s="3110"/>
      <c r="AK46" s="3110"/>
      <c r="AL46" s="3109">
        <f>入力1!Z80</f>
        <v>0</v>
      </c>
      <c r="AM46" s="3110"/>
      <c r="AN46" s="3117"/>
    </row>
    <row r="47" spans="1:43" s="68" customFormat="1" ht="9" customHeight="1" thickBot="1" x14ac:dyDescent="0.2">
      <c r="A47" s="70"/>
      <c r="B47" s="3246"/>
      <c r="C47" s="3247"/>
      <c r="D47" s="3122"/>
      <c r="E47" s="3112"/>
      <c r="F47" s="3113"/>
      <c r="G47" s="3149"/>
      <c r="H47" s="3112"/>
      <c r="I47" s="3113"/>
      <c r="J47" s="3113"/>
      <c r="K47" s="3112"/>
      <c r="L47" s="3113"/>
      <c r="M47" s="3113"/>
      <c r="N47" s="3112"/>
      <c r="O47" s="3113"/>
      <c r="P47" s="3114"/>
      <c r="Q47" s="3113"/>
      <c r="R47" s="3113"/>
      <c r="S47" s="3113"/>
      <c r="T47" s="3112"/>
      <c r="U47" s="3113"/>
      <c r="V47" s="3113"/>
      <c r="W47" s="3112"/>
      <c r="X47" s="3113"/>
      <c r="Y47" s="3113"/>
      <c r="Z47" s="3112"/>
      <c r="AA47" s="3113"/>
      <c r="AB47" s="3114"/>
      <c r="AC47" s="3113"/>
      <c r="AD47" s="3113"/>
      <c r="AE47" s="3113"/>
      <c r="AF47" s="3112"/>
      <c r="AG47" s="3113"/>
      <c r="AH47" s="3113"/>
      <c r="AI47" s="3112"/>
      <c r="AJ47" s="3113"/>
      <c r="AK47" s="3113"/>
      <c r="AL47" s="3112"/>
      <c r="AM47" s="3113"/>
      <c r="AN47" s="3118"/>
    </row>
    <row r="48" spans="1:43" s="68" customFormat="1" ht="13.5" customHeight="1" x14ac:dyDescent="0.15">
      <c r="A48" s="70"/>
      <c r="B48" s="3246"/>
      <c r="C48" s="3247"/>
      <c r="D48" s="3119" t="s">
        <v>567</v>
      </c>
      <c r="E48" s="3129">
        <f>E44+E46</f>
        <v>0</v>
      </c>
      <c r="F48" s="3130"/>
      <c r="G48" s="3130"/>
      <c r="H48" s="3129">
        <f t="shared" ref="H48" si="39">H44+H46</f>
        <v>0</v>
      </c>
      <c r="I48" s="3130"/>
      <c r="J48" s="3130"/>
      <c r="K48" s="3129">
        <f t="shared" ref="K48" si="40">K44+K46</f>
        <v>0</v>
      </c>
      <c r="L48" s="3130"/>
      <c r="M48" s="3130"/>
      <c r="N48" s="3129">
        <f t="shared" ref="N48" si="41">N44+N46</f>
        <v>0</v>
      </c>
      <c r="O48" s="3130"/>
      <c r="P48" s="3136"/>
      <c r="Q48" s="3130">
        <f t="shared" ref="Q48" si="42">Q44+Q46</f>
        <v>0</v>
      </c>
      <c r="R48" s="3130"/>
      <c r="S48" s="3130"/>
      <c r="T48" s="3129">
        <f t="shared" ref="T48" si="43">T44+T46</f>
        <v>0</v>
      </c>
      <c r="U48" s="3130"/>
      <c r="V48" s="3130"/>
      <c r="W48" s="3129">
        <f t="shared" ref="W48" si="44">W44+W46</f>
        <v>0</v>
      </c>
      <c r="X48" s="3130"/>
      <c r="Y48" s="3130"/>
      <c r="Z48" s="3129">
        <f t="shared" ref="Z48" si="45">Z44+Z46</f>
        <v>0</v>
      </c>
      <c r="AA48" s="3130"/>
      <c r="AB48" s="3136"/>
      <c r="AC48" s="3130">
        <f t="shared" ref="AC48" si="46">AC44+AC46</f>
        <v>0</v>
      </c>
      <c r="AD48" s="3130"/>
      <c r="AE48" s="3130"/>
      <c r="AF48" s="3129">
        <f t="shared" ref="AF48" si="47">AF44+AF46</f>
        <v>0</v>
      </c>
      <c r="AG48" s="3130"/>
      <c r="AH48" s="3130"/>
      <c r="AI48" s="3129">
        <f t="shared" ref="AI48" si="48">AI44+AI46</f>
        <v>0</v>
      </c>
      <c r="AJ48" s="3130"/>
      <c r="AK48" s="3130"/>
      <c r="AL48" s="3129">
        <f t="shared" ref="AL48" si="49">AL44+AL46</f>
        <v>0</v>
      </c>
      <c r="AM48" s="3130"/>
      <c r="AN48" s="3130"/>
    </row>
    <row r="49" spans="1:43" s="68" customFormat="1" ht="9" customHeight="1" thickBot="1" x14ac:dyDescent="0.2">
      <c r="A49" s="70"/>
      <c r="B49" s="3248"/>
      <c r="C49" s="3249"/>
      <c r="D49" s="3120"/>
      <c r="E49" s="3131"/>
      <c r="F49" s="3132"/>
      <c r="G49" s="3132"/>
      <c r="H49" s="3131"/>
      <c r="I49" s="3132"/>
      <c r="J49" s="3132"/>
      <c r="K49" s="3131"/>
      <c r="L49" s="3132"/>
      <c r="M49" s="3132"/>
      <c r="N49" s="3131"/>
      <c r="O49" s="3132"/>
      <c r="P49" s="3137"/>
      <c r="Q49" s="3132"/>
      <c r="R49" s="3132"/>
      <c r="S49" s="3132"/>
      <c r="T49" s="3131"/>
      <c r="U49" s="3132"/>
      <c r="V49" s="3132"/>
      <c r="W49" s="3131"/>
      <c r="X49" s="3132"/>
      <c r="Y49" s="3132"/>
      <c r="Z49" s="3131"/>
      <c r="AA49" s="3132"/>
      <c r="AB49" s="3137"/>
      <c r="AC49" s="3132"/>
      <c r="AD49" s="3132"/>
      <c r="AE49" s="3132"/>
      <c r="AF49" s="3131"/>
      <c r="AG49" s="3132"/>
      <c r="AH49" s="3132"/>
      <c r="AI49" s="3131"/>
      <c r="AJ49" s="3132"/>
      <c r="AK49" s="3132"/>
      <c r="AL49" s="3131"/>
      <c r="AM49" s="3132"/>
      <c r="AN49" s="3132"/>
    </row>
    <row r="50" spans="1:43" s="68" customFormat="1" ht="12" customHeight="1" thickTop="1" x14ac:dyDescent="0.15">
      <c r="A50" s="70"/>
      <c r="B50" s="3240" t="str">
        <f>入力1!AC66</f>
        <v/>
      </c>
      <c r="C50" s="3241"/>
      <c r="D50" s="3147" t="s">
        <v>293</v>
      </c>
      <c r="E50" s="3100" t="s">
        <v>130</v>
      </c>
      <c r="F50" s="3101"/>
      <c r="G50" s="3102"/>
      <c r="H50" s="3100" t="s">
        <v>130</v>
      </c>
      <c r="I50" s="3101"/>
      <c r="J50" s="3102"/>
      <c r="K50" s="3100" t="s">
        <v>130</v>
      </c>
      <c r="L50" s="3101"/>
      <c r="M50" s="3102"/>
      <c r="N50" s="3100" t="s">
        <v>130</v>
      </c>
      <c r="O50" s="3101"/>
      <c r="P50" s="3139"/>
      <c r="Q50" s="3100" t="s">
        <v>130</v>
      </c>
      <c r="R50" s="3101"/>
      <c r="S50" s="3102"/>
      <c r="T50" s="3100" t="s">
        <v>130</v>
      </c>
      <c r="U50" s="3101"/>
      <c r="V50" s="3102"/>
      <c r="W50" s="3100" t="s">
        <v>130</v>
      </c>
      <c r="X50" s="3101"/>
      <c r="Y50" s="3102"/>
      <c r="Z50" s="3100" t="s">
        <v>130</v>
      </c>
      <c r="AA50" s="3101"/>
      <c r="AB50" s="3139"/>
      <c r="AC50" s="3140" t="s">
        <v>130</v>
      </c>
      <c r="AD50" s="3101"/>
      <c r="AE50" s="3102"/>
      <c r="AF50" s="3100" t="s">
        <v>130</v>
      </c>
      <c r="AG50" s="3101"/>
      <c r="AH50" s="3102"/>
      <c r="AI50" s="3100" t="s">
        <v>130</v>
      </c>
      <c r="AJ50" s="3101"/>
      <c r="AK50" s="3102"/>
      <c r="AL50" s="3100" t="s">
        <v>130</v>
      </c>
      <c r="AM50" s="3101"/>
      <c r="AN50" s="3102"/>
    </row>
    <row r="51" spans="1:43" s="68" customFormat="1" ht="12" customHeight="1" x14ac:dyDescent="0.15">
      <c r="A51" s="70"/>
      <c r="B51" s="3242" t="s">
        <v>60</v>
      </c>
      <c r="C51" s="3243"/>
      <c r="D51" s="3147"/>
      <c r="E51" s="3127">
        <f>入力1!AB68</f>
        <v>0</v>
      </c>
      <c r="F51" s="3104"/>
      <c r="G51" s="3105"/>
      <c r="H51" s="3127">
        <f>入力1!AB69</f>
        <v>0</v>
      </c>
      <c r="I51" s="3104"/>
      <c r="J51" s="3105"/>
      <c r="K51" s="3127">
        <f>入力1!AB70</f>
        <v>0</v>
      </c>
      <c r="L51" s="3104"/>
      <c r="M51" s="3105"/>
      <c r="N51" s="3127">
        <f>入力1!AB71</f>
        <v>0</v>
      </c>
      <c r="O51" s="3104"/>
      <c r="P51" s="3141"/>
      <c r="Q51" s="3103">
        <f>入力1!AB72</f>
        <v>0</v>
      </c>
      <c r="R51" s="3104"/>
      <c r="S51" s="3105"/>
      <c r="T51" s="3127">
        <f>入力1!AB73</f>
        <v>0</v>
      </c>
      <c r="U51" s="3104"/>
      <c r="V51" s="3105"/>
      <c r="W51" s="3127">
        <f>入力1!AB74</f>
        <v>0</v>
      </c>
      <c r="X51" s="3104"/>
      <c r="Y51" s="3105"/>
      <c r="Z51" s="3127">
        <f>入力1!AB75</f>
        <v>0</v>
      </c>
      <c r="AA51" s="3104"/>
      <c r="AB51" s="3141"/>
      <c r="AC51" s="3103"/>
      <c r="AD51" s="3104"/>
      <c r="AE51" s="3105"/>
      <c r="AF51" s="3127"/>
      <c r="AG51" s="3104"/>
      <c r="AH51" s="3105"/>
      <c r="AI51" s="3127"/>
      <c r="AJ51" s="3104"/>
      <c r="AK51" s="3105"/>
      <c r="AL51" s="3127"/>
      <c r="AM51" s="3104"/>
      <c r="AN51" s="3105"/>
    </row>
    <row r="52" spans="1:43" s="68" customFormat="1" ht="12" customHeight="1" thickBot="1" x14ac:dyDescent="0.2">
      <c r="A52" s="70"/>
      <c r="B52" s="3244" t="str">
        <f>入力1!AC66</f>
        <v/>
      </c>
      <c r="C52" s="3245"/>
      <c r="D52" s="3147"/>
      <c r="E52" s="3127"/>
      <c r="F52" s="3104"/>
      <c r="G52" s="3105"/>
      <c r="H52" s="3128"/>
      <c r="I52" s="3107"/>
      <c r="J52" s="3108"/>
      <c r="K52" s="3128"/>
      <c r="L52" s="3107"/>
      <c r="M52" s="3108"/>
      <c r="N52" s="3128"/>
      <c r="O52" s="3107"/>
      <c r="P52" s="3142"/>
      <c r="Q52" s="3106"/>
      <c r="R52" s="3107"/>
      <c r="S52" s="3108"/>
      <c r="T52" s="3128"/>
      <c r="U52" s="3107"/>
      <c r="V52" s="3108"/>
      <c r="W52" s="3128"/>
      <c r="X52" s="3107"/>
      <c r="Y52" s="3108"/>
      <c r="Z52" s="3128"/>
      <c r="AA52" s="3107"/>
      <c r="AB52" s="3142"/>
      <c r="AC52" s="3106"/>
      <c r="AD52" s="3107"/>
      <c r="AE52" s="3108"/>
      <c r="AF52" s="3128"/>
      <c r="AG52" s="3107"/>
      <c r="AH52" s="3108"/>
      <c r="AI52" s="3128"/>
      <c r="AJ52" s="3107"/>
      <c r="AK52" s="3108"/>
      <c r="AL52" s="3128"/>
      <c r="AM52" s="3107"/>
      <c r="AN52" s="3108"/>
    </row>
    <row r="53" spans="1:43" s="68" customFormat="1" ht="13.5" customHeight="1" x14ac:dyDescent="0.15">
      <c r="A53" s="70"/>
      <c r="B53" s="3246" t="str">
        <f>"日("&amp;(IF(入力1!AC66="","",TEXT(入力1!AC66,"aaa"))&amp;")")</f>
        <v>日()</v>
      </c>
      <c r="C53" s="3247"/>
      <c r="D53" s="3121" t="s">
        <v>292</v>
      </c>
      <c r="E53" s="3109">
        <f>入力1!AD68</f>
        <v>0</v>
      </c>
      <c r="F53" s="3110"/>
      <c r="G53" s="3148"/>
      <c r="H53" s="3109">
        <f>入力1!AD69</f>
        <v>0</v>
      </c>
      <c r="I53" s="3110"/>
      <c r="J53" s="3110"/>
      <c r="K53" s="3109">
        <f>入力1!AD70</f>
        <v>0</v>
      </c>
      <c r="L53" s="3110"/>
      <c r="M53" s="3110"/>
      <c r="N53" s="3109">
        <f>入力1!AD71</f>
        <v>0</v>
      </c>
      <c r="O53" s="3110"/>
      <c r="P53" s="3111"/>
      <c r="Q53" s="3110">
        <f>入力1!AD72</f>
        <v>0</v>
      </c>
      <c r="R53" s="3110"/>
      <c r="S53" s="3110"/>
      <c r="T53" s="3109">
        <f>入力1!AD73</f>
        <v>0</v>
      </c>
      <c r="U53" s="3110"/>
      <c r="V53" s="3110"/>
      <c r="W53" s="3109">
        <f>入力1!AD74</f>
        <v>0</v>
      </c>
      <c r="X53" s="3110"/>
      <c r="Y53" s="3110"/>
      <c r="Z53" s="3109">
        <f>入力1!AD75</f>
        <v>0</v>
      </c>
      <c r="AA53" s="3110"/>
      <c r="AB53" s="3111"/>
      <c r="AC53" s="3110"/>
      <c r="AD53" s="3110"/>
      <c r="AE53" s="3110"/>
      <c r="AF53" s="3109"/>
      <c r="AG53" s="3110"/>
      <c r="AH53" s="3110"/>
      <c r="AI53" s="3109"/>
      <c r="AJ53" s="3110"/>
      <c r="AK53" s="3110"/>
      <c r="AL53" s="3109"/>
      <c r="AM53" s="3110"/>
      <c r="AN53" s="3117"/>
    </row>
    <row r="54" spans="1:43" s="68" customFormat="1" ht="9" customHeight="1" thickBot="1" x14ac:dyDescent="0.2">
      <c r="A54" s="70"/>
      <c r="B54" s="3246"/>
      <c r="C54" s="3247"/>
      <c r="D54" s="3122"/>
      <c r="E54" s="3112"/>
      <c r="F54" s="3113"/>
      <c r="G54" s="3149"/>
      <c r="H54" s="3112"/>
      <c r="I54" s="3113"/>
      <c r="J54" s="3113"/>
      <c r="K54" s="3112"/>
      <c r="L54" s="3113"/>
      <c r="M54" s="3113"/>
      <c r="N54" s="3112"/>
      <c r="O54" s="3113"/>
      <c r="P54" s="3114"/>
      <c r="Q54" s="3113"/>
      <c r="R54" s="3113"/>
      <c r="S54" s="3113"/>
      <c r="T54" s="3112"/>
      <c r="U54" s="3113"/>
      <c r="V54" s="3113"/>
      <c r="W54" s="3112"/>
      <c r="X54" s="3113"/>
      <c r="Y54" s="3113"/>
      <c r="Z54" s="3112"/>
      <c r="AA54" s="3113"/>
      <c r="AB54" s="3114"/>
      <c r="AC54" s="3113"/>
      <c r="AD54" s="3113"/>
      <c r="AE54" s="3113"/>
      <c r="AF54" s="3112"/>
      <c r="AG54" s="3113"/>
      <c r="AH54" s="3113"/>
      <c r="AI54" s="3112"/>
      <c r="AJ54" s="3113"/>
      <c r="AK54" s="3113"/>
      <c r="AL54" s="3112"/>
      <c r="AM54" s="3113"/>
      <c r="AN54" s="3118"/>
      <c r="AP54" s="71"/>
      <c r="AQ54" s="71"/>
    </row>
    <row r="55" spans="1:43" s="68" customFormat="1" ht="13.5" customHeight="1" x14ac:dyDescent="0.15">
      <c r="A55" s="70"/>
      <c r="B55" s="3246"/>
      <c r="C55" s="3247"/>
      <c r="D55" s="3119" t="s">
        <v>132</v>
      </c>
      <c r="E55" s="3129">
        <f>E51+E53</f>
        <v>0</v>
      </c>
      <c r="F55" s="3130"/>
      <c r="G55" s="3130"/>
      <c r="H55" s="3129">
        <f t="shared" ref="H55" si="50">H51+H53</f>
        <v>0</v>
      </c>
      <c r="I55" s="3130"/>
      <c r="J55" s="3130"/>
      <c r="K55" s="3129">
        <f t="shared" ref="K55" si="51">K51+K53</f>
        <v>0</v>
      </c>
      <c r="L55" s="3130"/>
      <c r="M55" s="3130"/>
      <c r="N55" s="3129">
        <f t="shared" ref="N55" si="52">N51+N53</f>
        <v>0</v>
      </c>
      <c r="O55" s="3130"/>
      <c r="P55" s="3136"/>
      <c r="Q55" s="3130">
        <f t="shared" ref="Q55" si="53">Q51+Q53</f>
        <v>0</v>
      </c>
      <c r="R55" s="3130"/>
      <c r="S55" s="3130"/>
      <c r="T55" s="3129">
        <f t="shared" ref="T55" si="54">T51+T53</f>
        <v>0</v>
      </c>
      <c r="U55" s="3130"/>
      <c r="V55" s="3130"/>
      <c r="W55" s="3129">
        <f t="shared" ref="W55" si="55">W51+W53</f>
        <v>0</v>
      </c>
      <c r="X55" s="3130"/>
      <c r="Y55" s="3130"/>
      <c r="Z55" s="3129">
        <f t="shared" ref="Z55" si="56">Z51+Z53</f>
        <v>0</v>
      </c>
      <c r="AA55" s="3130"/>
      <c r="AB55" s="3136"/>
      <c r="AC55" s="3145"/>
      <c r="AD55" s="3145"/>
      <c r="AE55" s="3145"/>
      <c r="AF55" s="3145"/>
      <c r="AG55" s="3145"/>
      <c r="AH55" s="3145"/>
      <c r="AI55" s="3145"/>
      <c r="AJ55" s="3145"/>
      <c r="AK55" s="3145"/>
      <c r="AL55" s="3145"/>
      <c r="AM55" s="3145"/>
      <c r="AN55" s="3145"/>
      <c r="AO55" s="155"/>
    </row>
    <row r="56" spans="1:43" s="68" customFormat="1" ht="9" customHeight="1" thickBot="1" x14ac:dyDescent="0.2">
      <c r="A56" s="70"/>
      <c r="B56" s="3248"/>
      <c r="C56" s="3249"/>
      <c r="D56" s="3144"/>
      <c r="E56" s="3131"/>
      <c r="F56" s="3132"/>
      <c r="G56" s="3132"/>
      <c r="H56" s="3131"/>
      <c r="I56" s="3132"/>
      <c r="J56" s="3132"/>
      <c r="K56" s="3131"/>
      <c r="L56" s="3132"/>
      <c r="M56" s="3132"/>
      <c r="N56" s="3131"/>
      <c r="O56" s="3132"/>
      <c r="P56" s="3137"/>
      <c r="Q56" s="3132"/>
      <c r="R56" s="3132"/>
      <c r="S56" s="3132"/>
      <c r="T56" s="3131"/>
      <c r="U56" s="3132"/>
      <c r="V56" s="3132"/>
      <c r="W56" s="3131"/>
      <c r="X56" s="3132"/>
      <c r="Y56" s="3132"/>
      <c r="Z56" s="3131"/>
      <c r="AA56" s="3132"/>
      <c r="AB56" s="3137"/>
      <c r="AC56" s="3146"/>
      <c r="AD56" s="3146"/>
      <c r="AE56" s="3146"/>
      <c r="AF56" s="3146"/>
      <c r="AG56" s="3146"/>
      <c r="AH56" s="3146"/>
      <c r="AI56" s="3146"/>
      <c r="AJ56" s="3146"/>
      <c r="AK56" s="3146"/>
      <c r="AL56" s="3146"/>
      <c r="AM56" s="3146"/>
      <c r="AN56" s="3146"/>
      <c r="AO56" s="155"/>
    </row>
    <row r="57" spans="1:43" s="68" customFormat="1" ht="12" customHeight="1" thickTop="1" x14ac:dyDescent="0.15">
      <c r="A57" s="70"/>
      <c r="B57" s="3250" t="s">
        <v>131</v>
      </c>
      <c r="C57" s="3251"/>
      <c r="D57" s="3252"/>
      <c r="E57" s="3189" t="s">
        <v>130</v>
      </c>
      <c r="F57" s="3190"/>
      <c r="G57" s="3191"/>
      <c r="H57" s="3189" t="s">
        <v>130</v>
      </c>
      <c r="I57" s="3190"/>
      <c r="J57" s="3191"/>
      <c r="K57" s="3189" t="s">
        <v>130</v>
      </c>
      <c r="L57" s="3190"/>
      <c r="M57" s="3191"/>
      <c r="N57" s="3189" t="s">
        <v>130</v>
      </c>
      <c r="O57" s="3190"/>
      <c r="P57" s="3192"/>
      <c r="Q57" s="3100" t="s">
        <v>130</v>
      </c>
      <c r="R57" s="3101"/>
      <c r="S57" s="3102"/>
      <c r="T57" s="3100" t="s">
        <v>130</v>
      </c>
      <c r="U57" s="3101"/>
      <c r="V57" s="3102"/>
      <c r="W57" s="3100" t="s">
        <v>130</v>
      </c>
      <c r="X57" s="3101"/>
      <c r="Y57" s="3102"/>
      <c r="Z57" s="3100" t="s">
        <v>130</v>
      </c>
      <c r="AA57" s="3101"/>
      <c r="AB57" s="3139"/>
      <c r="AC57" s="3140" t="s">
        <v>130</v>
      </c>
      <c r="AD57" s="3101"/>
      <c r="AE57" s="3102"/>
      <c r="AF57" s="3100" t="s">
        <v>130</v>
      </c>
      <c r="AG57" s="3101"/>
      <c r="AH57" s="3102"/>
      <c r="AI57" s="3100" t="s">
        <v>130</v>
      </c>
      <c r="AJ57" s="3101"/>
      <c r="AK57" s="3102"/>
      <c r="AL57" s="3100" t="s">
        <v>130</v>
      </c>
      <c r="AM57" s="3101"/>
      <c r="AN57" s="3102"/>
    </row>
    <row r="58" spans="1:43" s="68" customFormat="1" ht="19.5" customHeight="1" x14ac:dyDescent="0.2">
      <c r="A58" s="70"/>
      <c r="B58" s="3253"/>
      <c r="C58" s="3254"/>
      <c r="D58" s="3255"/>
      <c r="E58" s="3193">
        <f>SUM(E23,E25,E30,E32,E37,E39,E44,E46,E51,E53)</f>
        <v>0</v>
      </c>
      <c r="F58" s="3194"/>
      <c r="G58" s="3195"/>
      <c r="H58" s="3193">
        <f>SUM(H23,H25,H30,H32,H37,H39,H44,H46,H51,H53)</f>
        <v>0</v>
      </c>
      <c r="I58" s="3194"/>
      <c r="J58" s="3195"/>
      <c r="K58" s="3193">
        <f>SUM(K23,K25,K30,K32,K37,K39,K44,K46,K51,K53)</f>
        <v>0</v>
      </c>
      <c r="L58" s="3194"/>
      <c r="M58" s="3195"/>
      <c r="N58" s="3193">
        <f>SUM(N23,N25,N30,N32,N37,N39,N44,N46,N51,N53)</f>
        <v>0</v>
      </c>
      <c r="O58" s="3194"/>
      <c r="P58" s="3196"/>
      <c r="Q58" s="3193">
        <f>SUM(Q16,Q18,Q23,Q25,Q30,Q32,Q37,Q39,Q44,Q46,Q51,Q53)</f>
        <v>0</v>
      </c>
      <c r="R58" s="3194"/>
      <c r="S58" s="3195"/>
      <c r="T58" s="3193">
        <f>SUM(T16,T18,T23,T25,T30,T32,T37,T39,T44,T46,T51,T53)</f>
        <v>0</v>
      </c>
      <c r="U58" s="3194"/>
      <c r="V58" s="3195"/>
      <c r="W58" s="3193">
        <f>SUM(W16,W18,W23,W25,W30,W32,W37,W39,W44,W46,W51,W53)</f>
        <v>0</v>
      </c>
      <c r="X58" s="3194"/>
      <c r="Y58" s="3195"/>
      <c r="Z58" s="3193">
        <f>SUM(Z16,Z18,Z23,Z25,Z30,Z32,Z37,Z39,Z44,Z46,Z51,Z53)</f>
        <v>0</v>
      </c>
      <c r="AA58" s="3194"/>
      <c r="AB58" s="3196"/>
      <c r="AC58" s="3193">
        <f>SUM(AC16,AC18,AC23,AC25,AC30,AC32,AC37,AC39,AC44,AC46)</f>
        <v>0</v>
      </c>
      <c r="AD58" s="3194"/>
      <c r="AE58" s="3195"/>
      <c r="AF58" s="3193">
        <f>SUM(AF16,AF18,AF23,AF25,AF30,AF32,AF37,AF39,AF44,AF46)</f>
        <v>0</v>
      </c>
      <c r="AG58" s="3194"/>
      <c r="AH58" s="3195"/>
      <c r="AI58" s="3193">
        <f>SUM(AI16,AI18,AI23,AI25,AI30,AI32,AI37,AI39,AI44,AI46)</f>
        <v>0</v>
      </c>
      <c r="AJ58" s="3194"/>
      <c r="AK58" s="3195"/>
      <c r="AL58" s="3193">
        <f>SUM(AL16,AL18,AL23,AL25,AL30,AL32,AL37,AL39,AL44,AL46)</f>
        <v>0</v>
      </c>
      <c r="AM58" s="3194"/>
      <c r="AN58" s="3195"/>
      <c r="AP58" s="70"/>
    </row>
    <row r="59" spans="1:43" s="68" customFormat="1" ht="3.75" customHeight="1" x14ac:dyDescent="0.2">
      <c r="B59" s="70"/>
      <c r="C59" s="156"/>
      <c r="D59" s="156"/>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P59" s="70"/>
    </row>
    <row r="60" spans="1:43" s="68" customFormat="1" ht="15" customHeight="1" x14ac:dyDescent="0.15">
      <c r="A60" s="70"/>
      <c r="B60" s="3161" t="s">
        <v>299</v>
      </c>
      <c r="C60" s="3162"/>
      <c r="D60" s="3162"/>
      <c r="E60" s="3162"/>
      <c r="F60" s="3162"/>
      <c r="G60" s="3162"/>
      <c r="H60" s="3162"/>
      <c r="I60" s="3162"/>
      <c r="J60" s="3162"/>
      <c r="K60" s="3162"/>
      <c r="L60" s="3162"/>
      <c r="M60" s="3162"/>
      <c r="N60" s="3162"/>
      <c r="O60" s="3162"/>
      <c r="P60" s="3162"/>
      <c r="Q60" s="3162"/>
      <c r="R60" s="3162"/>
      <c r="S60" s="3162"/>
      <c r="T60" s="3162"/>
      <c r="U60" s="3162"/>
      <c r="V60" s="3162"/>
      <c r="W60" s="3162"/>
      <c r="X60" s="3162"/>
      <c r="Y60" s="3162"/>
      <c r="Z60" s="3162"/>
      <c r="AA60" s="3160" t="s">
        <v>129</v>
      </c>
      <c r="AB60" s="3160"/>
      <c r="AC60" s="3160"/>
      <c r="AD60" s="3160"/>
      <c r="AE60" s="3160"/>
      <c r="AF60" s="77"/>
      <c r="AG60" s="78"/>
      <c r="AH60" s="78"/>
      <c r="AI60" s="78"/>
      <c r="AJ60" s="78"/>
      <c r="AK60" s="78"/>
      <c r="AL60" s="78"/>
      <c r="AM60" s="78"/>
      <c r="AN60" s="79"/>
      <c r="AO60" s="69"/>
      <c r="AP60" s="70"/>
    </row>
    <row r="61" spans="1:43" s="68" customFormat="1" ht="13.5" customHeight="1" x14ac:dyDescent="0.15">
      <c r="A61" s="70"/>
      <c r="B61" s="155"/>
      <c r="C61" s="3158" t="s">
        <v>128</v>
      </c>
      <c r="D61" s="3159"/>
      <c r="E61" s="3188" t="s">
        <v>127</v>
      </c>
      <c r="F61" s="3188"/>
      <c r="G61" s="3188"/>
      <c r="H61" s="3188"/>
      <c r="I61" s="3188"/>
      <c r="J61" s="3188"/>
      <c r="K61" s="3188"/>
      <c r="L61" s="3188"/>
      <c r="M61" s="3188"/>
      <c r="N61" s="3188"/>
      <c r="O61" s="3188"/>
      <c r="P61" s="3188"/>
      <c r="Q61" s="3188"/>
      <c r="R61" s="3188"/>
      <c r="S61" s="3188"/>
      <c r="T61" s="3159"/>
      <c r="U61" s="3188" t="s">
        <v>126</v>
      </c>
      <c r="V61" s="3188"/>
      <c r="W61" s="3188"/>
      <c r="X61" s="3188"/>
      <c r="Y61" s="3188"/>
      <c r="Z61" s="3159"/>
      <c r="AA61" s="3163" t="s">
        <v>295</v>
      </c>
      <c r="AB61" s="3163"/>
      <c r="AC61" s="3163"/>
      <c r="AD61" s="3163"/>
      <c r="AE61" s="3163"/>
      <c r="AF61" s="3163"/>
      <c r="AG61" s="3163"/>
      <c r="AH61" s="3163"/>
      <c r="AI61" s="3163"/>
      <c r="AJ61" s="3163"/>
      <c r="AK61" s="3163"/>
      <c r="AL61" s="3163"/>
      <c r="AM61" s="3163"/>
      <c r="AN61" s="3164"/>
    </row>
    <row r="62" spans="1:43" s="68" customFormat="1" ht="16.5" customHeight="1" x14ac:dyDescent="0.15">
      <c r="A62" s="70"/>
      <c r="B62" s="155"/>
      <c r="C62" s="3179">
        <f>入力1!M89</f>
        <v>0</v>
      </c>
      <c r="D62" s="3180"/>
      <c r="E62" s="3167" t="s">
        <v>125</v>
      </c>
      <c r="F62" s="3168"/>
      <c r="G62" s="3168"/>
      <c r="H62" s="3168"/>
      <c r="I62" s="3168"/>
      <c r="J62" s="3168"/>
      <c r="K62" s="3168"/>
      <c r="L62" s="3168"/>
      <c r="M62" s="3168"/>
      <c r="N62" s="159" t="s">
        <v>95</v>
      </c>
      <c r="O62" s="3169">
        <f>入力1!I89</f>
        <v>0</v>
      </c>
      <c r="P62" s="3169"/>
      <c r="Q62" s="3169"/>
      <c r="R62" s="3170" t="s">
        <v>103</v>
      </c>
      <c r="S62" s="3170"/>
      <c r="T62" s="3171"/>
      <c r="U62" s="3172"/>
      <c r="V62" s="3172"/>
      <c r="W62" s="3172"/>
      <c r="X62" s="3172"/>
      <c r="Y62" s="3172"/>
      <c r="Z62" s="3173"/>
      <c r="AA62" s="3163"/>
      <c r="AB62" s="3163"/>
      <c r="AC62" s="3163"/>
      <c r="AD62" s="3163"/>
      <c r="AE62" s="3163"/>
      <c r="AF62" s="3163"/>
      <c r="AG62" s="3163"/>
      <c r="AH62" s="3163"/>
      <c r="AI62" s="3163"/>
      <c r="AJ62" s="3163"/>
      <c r="AK62" s="3163"/>
      <c r="AL62" s="3163"/>
      <c r="AM62" s="3163"/>
      <c r="AN62" s="3164"/>
      <c r="AP62" s="70"/>
    </row>
    <row r="63" spans="1:43" s="68" customFormat="1" ht="16.5" customHeight="1" x14ac:dyDescent="0.15">
      <c r="A63" s="70"/>
      <c r="B63" s="293"/>
      <c r="C63" s="3181">
        <f>入力1!M90</f>
        <v>0</v>
      </c>
      <c r="D63" s="3182"/>
      <c r="E63" s="3174">
        <f>入力1!D90</f>
        <v>0</v>
      </c>
      <c r="F63" s="3175"/>
      <c r="G63" s="3175"/>
      <c r="H63" s="3175"/>
      <c r="I63" s="3175"/>
      <c r="J63" s="3175"/>
      <c r="K63" s="3175"/>
      <c r="L63" s="3175"/>
      <c r="M63" s="3175"/>
      <c r="N63" s="3175"/>
      <c r="O63" s="3175"/>
      <c r="P63" s="3175"/>
      <c r="Q63" s="3175"/>
      <c r="R63" s="3175"/>
      <c r="S63" s="3175"/>
      <c r="T63" s="3176"/>
      <c r="U63" s="3177"/>
      <c r="V63" s="3177"/>
      <c r="W63" s="3177"/>
      <c r="X63" s="3177"/>
      <c r="Y63" s="3177"/>
      <c r="Z63" s="3178"/>
      <c r="AA63" s="3163"/>
      <c r="AB63" s="3163"/>
      <c r="AC63" s="3163"/>
      <c r="AD63" s="3163"/>
      <c r="AE63" s="3163"/>
      <c r="AF63" s="3163"/>
      <c r="AG63" s="3163"/>
      <c r="AH63" s="3163"/>
      <c r="AI63" s="3163"/>
      <c r="AJ63" s="3163"/>
      <c r="AK63" s="3163"/>
      <c r="AL63" s="3163"/>
      <c r="AM63" s="3163"/>
      <c r="AN63" s="3164"/>
    </row>
    <row r="64" spans="1:43" s="68" customFormat="1" ht="16.5" customHeight="1" x14ac:dyDescent="0.15">
      <c r="A64" s="70"/>
      <c r="B64" s="155"/>
      <c r="C64" s="3181">
        <f>入力1!M91</f>
        <v>0</v>
      </c>
      <c r="D64" s="3182"/>
      <c r="E64" s="3174">
        <f>入力1!D91</f>
        <v>0</v>
      </c>
      <c r="F64" s="3175"/>
      <c r="G64" s="3175"/>
      <c r="H64" s="3175"/>
      <c r="I64" s="3175"/>
      <c r="J64" s="3175"/>
      <c r="K64" s="3175"/>
      <c r="L64" s="3175"/>
      <c r="M64" s="3175"/>
      <c r="N64" s="3175"/>
      <c r="O64" s="3175"/>
      <c r="P64" s="3175"/>
      <c r="Q64" s="3175"/>
      <c r="R64" s="3175"/>
      <c r="S64" s="3175"/>
      <c r="T64" s="3176"/>
      <c r="U64" s="3185"/>
      <c r="V64" s="3186"/>
      <c r="W64" s="3186"/>
      <c r="X64" s="3186"/>
      <c r="Y64" s="3186"/>
      <c r="Z64" s="3187"/>
      <c r="AA64" s="3163"/>
      <c r="AB64" s="3163"/>
      <c r="AC64" s="3163"/>
      <c r="AD64" s="3163"/>
      <c r="AE64" s="3163"/>
      <c r="AF64" s="3163"/>
      <c r="AG64" s="3163"/>
      <c r="AH64" s="3163"/>
      <c r="AI64" s="3163"/>
      <c r="AJ64" s="3163"/>
      <c r="AK64" s="3163"/>
      <c r="AL64" s="3163"/>
      <c r="AM64" s="3163"/>
      <c r="AN64" s="3164"/>
    </row>
    <row r="65" spans="1:43" s="68" customFormat="1" ht="26.25" customHeight="1" x14ac:dyDescent="0.15">
      <c r="B65" s="3183" t="s">
        <v>296</v>
      </c>
      <c r="C65" s="3163"/>
      <c r="D65" s="3163"/>
      <c r="E65" s="3163"/>
      <c r="F65" s="3163"/>
      <c r="G65" s="3163"/>
      <c r="H65" s="3163"/>
      <c r="I65" s="3163"/>
      <c r="J65" s="3163"/>
      <c r="K65" s="3163"/>
      <c r="L65" s="3163"/>
      <c r="M65" s="3163"/>
      <c r="N65" s="3163"/>
      <c r="O65" s="3163"/>
      <c r="P65" s="3163"/>
      <c r="Q65" s="3163"/>
      <c r="R65" s="3163"/>
      <c r="S65" s="3163"/>
      <c r="T65" s="3163"/>
      <c r="U65" s="3163"/>
      <c r="V65" s="3163"/>
      <c r="W65" s="3163"/>
      <c r="X65" s="3163"/>
      <c r="Y65" s="3163"/>
      <c r="Z65" s="3163"/>
      <c r="AA65" s="3163"/>
      <c r="AB65" s="3163"/>
      <c r="AC65" s="3163"/>
      <c r="AD65" s="3163"/>
      <c r="AE65" s="3163"/>
      <c r="AF65" s="3163"/>
      <c r="AG65" s="3163"/>
      <c r="AH65" s="3163"/>
      <c r="AI65" s="3163"/>
      <c r="AJ65" s="3163"/>
      <c r="AK65" s="3163"/>
      <c r="AL65" s="3163"/>
      <c r="AM65" s="3163"/>
      <c r="AN65" s="3164"/>
      <c r="AO65" s="74"/>
    </row>
    <row r="66" spans="1:43" s="68" customFormat="1" ht="22.5" customHeight="1" x14ac:dyDescent="0.15">
      <c r="B66" s="3183"/>
      <c r="C66" s="3163"/>
      <c r="D66" s="3163"/>
      <c r="E66" s="3163"/>
      <c r="F66" s="3163"/>
      <c r="G66" s="3163"/>
      <c r="H66" s="3163"/>
      <c r="I66" s="3163"/>
      <c r="J66" s="3163"/>
      <c r="K66" s="3163"/>
      <c r="L66" s="3163"/>
      <c r="M66" s="3163"/>
      <c r="N66" s="3163"/>
      <c r="O66" s="3163"/>
      <c r="P66" s="3163"/>
      <c r="Q66" s="3163"/>
      <c r="R66" s="3163"/>
      <c r="S66" s="3163"/>
      <c r="T66" s="3163"/>
      <c r="U66" s="3163"/>
      <c r="V66" s="3163"/>
      <c r="W66" s="3163"/>
      <c r="X66" s="3163"/>
      <c r="Y66" s="3163"/>
      <c r="Z66" s="3163"/>
      <c r="AA66" s="3163"/>
      <c r="AB66" s="3163"/>
      <c r="AC66" s="3163"/>
      <c r="AD66" s="3163"/>
      <c r="AE66" s="3163"/>
      <c r="AF66" s="3163"/>
      <c r="AG66" s="3163"/>
      <c r="AH66" s="3163"/>
      <c r="AI66" s="3163"/>
      <c r="AJ66" s="3163"/>
      <c r="AK66" s="3163"/>
      <c r="AL66" s="3163"/>
      <c r="AM66" s="3163"/>
      <c r="AN66" s="3164"/>
      <c r="AO66" s="74"/>
    </row>
    <row r="67" spans="1:43" s="68" customFormat="1" ht="15" customHeight="1" x14ac:dyDescent="0.15">
      <c r="A67" s="70"/>
      <c r="B67" s="3184"/>
      <c r="C67" s="3165"/>
      <c r="D67" s="3165"/>
      <c r="E67" s="3165"/>
      <c r="F67" s="3165"/>
      <c r="G67" s="3165"/>
      <c r="H67" s="3165"/>
      <c r="I67" s="3165"/>
      <c r="J67" s="3165"/>
      <c r="K67" s="3165"/>
      <c r="L67" s="3165"/>
      <c r="M67" s="3165"/>
      <c r="N67" s="3165"/>
      <c r="O67" s="3165"/>
      <c r="P67" s="3165"/>
      <c r="Q67" s="3165"/>
      <c r="R67" s="3165"/>
      <c r="S67" s="3165"/>
      <c r="T67" s="3165"/>
      <c r="U67" s="3165"/>
      <c r="V67" s="3165"/>
      <c r="W67" s="3165"/>
      <c r="X67" s="3165"/>
      <c r="Y67" s="3165"/>
      <c r="Z67" s="3165"/>
      <c r="AA67" s="3165"/>
      <c r="AB67" s="3165"/>
      <c r="AC67" s="3165"/>
      <c r="AD67" s="3165"/>
      <c r="AE67" s="3165"/>
      <c r="AF67" s="3165"/>
      <c r="AG67" s="3165"/>
      <c r="AH67" s="3165"/>
      <c r="AI67" s="3165"/>
      <c r="AJ67" s="3165"/>
      <c r="AK67" s="3165"/>
      <c r="AL67" s="3165"/>
      <c r="AM67" s="3165"/>
      <c r="AN67" s="3166"/>
      <c r="AO67" s="74"/>
      <c r="AQ67" s="70"/>
    </row>
  </sheetData>
  <sheetProtection sheet="1" selectLockedCells="1"/>
  <mergeCells count="456">
    <mergeCell ref="AK4:AL4"/>
    <mergeCell ref="E5:V5"/>
    <mergeCell ref="W5:AB5"/>
    <mergeCell ref="AC5:AN5"/>
    <mergeCell ref="AK6:AN6"/>
    <mergeCell ref="E4:H4"/>
    <mergeCell ref="Z4:AA4"/>
    <mergeCell ref="G6:I6"/>
    <mergeCell ref="J6:K6"/>
    <mergeCell ref="V4:W4"/>
    <mergeCell ref="X4:Y4"/>
    <mergeCell ref="V6:X6"/>
    <mergeCell ref="Y6:AB6"/>
    <mergeCell ref="AC6:AD6"/>
    <mergeCell ref="AE6:AH6"/>
    <mergeCell ref="AI6:AJ6"/>
    <mergeCell ref="O4:P4"/>
    <mergeCell ref="Q4:R4"/>
    <mergeCell ref="T4:U4"/>
    <mergeCell ref="AF4:AG4"/>
    <mergeCell ref="AH4:AI4"/>
    <mergeCell ref="L6:O6"/>
    <mergeCell ref="B44:C44"/>
    <mergeCell ref="B45:C45"/>
    <mergeCell ref="B46:C49"/>
    <mergeCell ref="B50:C50"/>
    <mergeCell ref="B51:C51"/>
    <mergeCell ref="B52:C52"/>
    <mergeCell ref="B53:C56"/>
    <mergeCell ref="B57:D58"/>
    <mergeCell ref="B4:D4"/>
    <mergeCell ref="B5:D5"/>
    <mergeCell ref="B6:D7"/>
    <mergeCell ref="B11:D14"/>
    <mergeCell ref="B15:C15"/>
    <mergeCell ref="B16:C16"/>
    <mergeCell ref="B17:C17"/>
    <mergeCell ref="B18:C21"/>
    <mergeCell ref="B22:C22"/>
    <mergeCell ref="B23:C23"/>
    <mergeCell ref="B24:C24"/>
    <mergeCell ref="B25:C28"/>
    <mergeCell ref="B36:C36"/>
    <mergeCell ref="B37:C37"/>
    <mergeCell ref="B38:C38"/>
    <mergeCell ref="B39:C42"/>
    <mergeCell ref="B43:C43"/>
    <mergeCell ref="E12:M12"/>
    <mergeCell ref="E14:G14"/>
    <mergeCell ref="H14:J14"/>
    <mergeCell ref="K14:M14"/>
    <mergeCell ref="E13:G13"/>
    <mergeCell ref="H13:J13"/>
    <mergeCell ref="K13:M13"/>
    <mergeCell ref="D22:D24"/>
    <mergeCell ref="E23:G24"/>
    <mergeCell ref="D29:D31"/>
    <mergeCell ref="E30:G31"/>
    <mergeCell ref="D36:D38"/>
    <mergeCell ref="E37:G38"/>
    <mergeCell ref="D15:D17"/>
    <mergeCell ref="E16:G17"/>
    <mergeCell ref="B29:C29"/>
    <mergeCell ref="B30:C30"/>
    <mergeCell ref="B31:C31"/>
    <mergeCell ref="B32:C35"/>
    <mergeCell ref="D20:D21"/>
    <mergeCell ref="D18:D19"/>
    <mergeCell ref="E18:G19"/>
    <mergeCell ref="D27:D28"/>
    <mergeCell ref="AI14:AK14"/>
    <mergeCell ref="AL14:AN14"/>
    <mergeCell ref="H15:J15"/>
    <mergeCell ref="K15:M15"/>
    <mergeCell ref="E29:G29"/>
    <mergeCell ref="H29:J29"/>
    <mergeCell ref="K29:M29"/>
    <mergeCell ref="E22:G22"/>
    <mergeCell ref="AI15:AK15"/>
    <mergeCell ref="AL15:AN15"/>
    <mergeCell ref="Z15:AB15"/>
    <mergeCell ref="AC15:AE15"/>
    <mergeCell ref="AF15:AH15"/>
    <mergeCell ref="AC18:AE19"/>
    <mergeCell ref="AF18:AH19"/>
    <mergeCell ref="AI18:AK19"/>
    <mergeCell ref="AL18:AN19"/>
    <mergeCell ref="H22:J22"/>
    <mergeCell ref="K22:M22"/>
    <mergeCell ref="N22:P22"/>
    <mergeCell ref="N15:P15"/>
    <mergeCell ref="N14:P14"/>
    <mergeCell ref="Q14:S14"/>
    <mergeCell ref="T14:V14"/>
    <mergeCell ref="Q15:S15"/>
    <mergeCell ref="T15:V15"/>
    <mergeCell ref="W15:Y15"/>
    <mergeCell ref="E20:P21"/>
    <mergeCell ref="N18:P19"/>
    <mergeCell ref="T18:V19"/>
    <mergeCell ref="W18:Y19"/>
    <mergeCell ref="H18:J19"/>
    <mergeCell ref="K18:M19"/>
    <mergeCell ref="H16:J17"/>
    <mergeCell ref="K16:M17"/>
    <mergeCell ref="N16:P17"/>
    <mergeCell ref="Q16:S17"/>
    <mergeCell ref="Q18:S19"/>
    <mergeCell ref="Q20:S21"/>
    <mergeCell ref="E15:G15"/>
    <mergeCell ref="E11:P11"/>
    <mergeCell ref="Q11:AB11"/>
    <mergeCell ref="AC11:AN11"/>
    <mergeCell ref="W9:X9"/>
    <mergeCell ref="Y9:Z9"/>
    <mergeCell ref="B9:J9"/>
    <mergeCell ref="Y1:AD1"/>
    <mergeCell ref="AE1:AF1"/>
    <mergeCell ref="AG1:AI1"/>
    <mergeCell ref="AJ1:AN1"/>
    <mergeCell ref="I4:J4"/>
    <mergeCell ref="K4:L4"/>
    <mergeCell ref="M4:N4"/>
    <mergeCell ref="Y2:AD2"/>
    <mergeCell ref="AE2:AN2"/>
    <mergeCell ref="AB4:AC4"/>
    <mergeCell ref="AD4:AE4"/>
    <mergeCell ref="AG9:AH9"/>
    <mergeCell ref="AJ9:AM9"/>
    <mergeCell ref="K9:V9"/>
    <mergeCell ref="E7:AN7"/>
    <mergeCell ref="E6:F6"/>
    <mergeCell ref="AM4:AN4"/>
    <mergeCell ref="C1:Q2"/>
    <mergeCell ref="N12:P13"/>
    <mergeCell ref="Q12:Y12"/>
    <mergeCell ref="Z12:AB13"/>
    <mergeCell ref="AC12:AK12"/>
    <mergeCell ref="AL12:AN13"/>
    <mergeCell ref="AC13:AE13"/>
    <mergeCell ref="AF13:AH13"/>
    <mergeCell ref="AI13:AK13"/>
    <mergeCell ref="Q13:S13"/>
    <mergeCell ref="T13:V13"/>
    <mergeCell ref="W13:Y13"/>
    <mergeCell ref="AL58:AN58"/>
    <mergeCell ref="H36:J36"/>
    <mergeCell ref="K36:M36"/>
    <mergeCell ref="N36:P36"/>
    <mergeCell ref="Q36:S36"/>
    <mergeCell ref="AL29:AN29"/>
    <mergeCell ref="T29:V29"/>
    <mergeCell ref="W29:Y29"/>
    <mergeCell ref="Z29:AB29"/>
    <mergeCell ref="AC29:AE29"/>
    <mergeCell ref="AF29:AH29"/>
    <mergeCell ref="AI29:AK29"/>
    <mergeCell ref="N29:P29"/>
    <mergeCell ref="Q29:S29"/>
    <mergeCell ref="AF57:AH57"/>
    <mergeCell ref="AI57:AK57"/>
    <mergeCell ref="N53:P54"/>
    <mergeCell ref="AL57:AN57"/>
    <mergeCell ref="N39:P40"/>
    <mergeCell ref="Q39:S40"/>
    <mergeCell ref="T39:V40"/>
    <mergeCell ref="W39:Y40"/>
    <mergeCell ref="Z39:AB40"/>
    <mergeCell ref="AC39:AE40"/>
    <mergeCell ref="E57:G57"/>
    <mergeCell ref="H57:J57"/>
    <mergeCell ref="K57:M57"/>
    <mergeCell ref="N57:P57"/>
    <mergeCell ref="Q57:S57"/>
    <mergeCell ref="AF58:AH58"/>
    <mergeCell ref="AI58:AK58"/>
    <mergeCell ref="Q58:S58"/>
    <mergeCell ref="T58:V58"/>
    <mergeCell ref="W58:Y58"/>
    <mergeCell ref="Z58:AB58"/>
    <mergeCell ref="AC58:AE58"/>
    <mergeCell ref="T57:V57"/>
    <mergeCell ref="W57:Y57"/>
    <mergeCell ref="Z57:AB57"/>
    <mergeCell ref="AC57:AE57"/>
    <mergeCell ref="E58:G58"/>
    <mergeCell ref="H58:J58"/>
    <mergeCell ref="K58:M58"/>
    <mergeCell ref="N58:P58"/>
    <mergeCell ref="C61:D61"/>
    <mergeCell ref="AA60:AE60"/>
    <mergeCell ref="B60:Z60"/>
    <mergeCell ref="AA61:AN67"/>
    <mergeCell ref="E62:M62"/>
    <mergeCell ref="O62:Q62"/>
    <mergeCell ref="R62:T62"/>
    <mergeCell ref="U62:Z62"/>
    <mergeCell ref="E63:T63"/>
    <mergeCell ref="U63:Z63"/>
    <mergeCell ref="C62:D62"/>
    <mergeCell ref="C63:D63"/>
    <mergeCell ref="C64:D64"/>
    <mergeCell ref="B65:Z67"/>
    <mergeCell ref="E64:T64"/>
    <mergeCell ref="U64:Z64"/>
    <mergeCell ref="E61:T61"/>
    <mergeCell ref="U61:Z61"/>
    <mergeCell ref="W53:Y54"/>
    <mergeCell ref="T50:V50"/>
    <mergeCell ref="W50:Y50"/>
    <mergeCell ref="H44:J45"/>
    <mergeCell ref="K44:M45"/>
    <mergeCell ref="K53:M54"/>
    <mergeCell ref="H46:J47"/>
    <mergeCell ref="E53:G54"/>
    <mergeCell ref="H53:J54"/>
    <mergeCell ref="N44:P45"/>
    <mergeCell ref="T44:V45"/>
    <mergeCell ref="W44:Y45"/>
    <mergeCell ref="K46:M47"/>
    <mergeCell ref="N46:P47"/>
    <mergeCell ref="Q44:S45"/>
    <mergeCell ref="K48:M49"/>
    <mergeCell ref="N48:P49"/>
    <mergeCell ref="Q48:S49"/>
    <mergeCell ref="T48:V49"/>
    <mergeCell ref="AC50:AE50"/>
    <mergeCell ref="Z53:AB54"/>
    <mergeCell ref="AC53:AE54"/>
    <mergeCell ref="AF53:AH54"/>
    <mergeCell ref="AI53:AK54"/>
    <mergeCell ref="AL53:AN54"/>
    <mergeCell ref="AF44:AH45"/>
    <mergeCell ref="AI44:AK45"/>
    <mergeCell ref="AL44:AN45"/>
    <mergeCell ref="AI51:AK52"/>
    <mergeCell ref="AL51:AN52"/>
    <mergeCell ref="AL50:AN50"/>
    <mergeCell ref="AI48:AK49"/>
    <mergeCell ref="AL48:AN49"/>
    <mergeCell ref="AF51:AH52"/>
    <mergeCell ref="H27:J28"/>
    <mergeCell ref="K27:M28"/>
    <mergeCell ref="N27:P28"/>
    <mergeCell ref="Q27:S28"/>
    <mergeCell ref="AI16:AK17"/>
    <mergeCell ref="AL16:AN17"/>
    <mergeCell ref="AI22:AK22"/>
    <mergeCell ref="T20:V21"/>
    <mergeCell ref="W20:Y21"/>
    <mergeCell ref="Z20:AB21"/>
    <mergeCell ref="AC20:AE21"/>
    <mergeCell ref="AF20:AH21"/>
    <mergeCell ref="AI20:AK21"/>
    <mergeCell ref="AL20:AN21"/>
    <mergeCell ref="Z18:AB19"/>
    <mergeCell ref="T16:V17"/>
    <mergeCell ref="W16:Y17"/>
    <mergeCell ref="Z16:AB17"/>
    <mergeCell ref="AC16:AE17"/>
    <mergeCell ref="AF16:AH17"/>
    <mergeCell ref="D39:D40"/>
    <mergeCell ref="E39:G40"/>
    <mergeCell ref="H39:J40"/>
    <mergeCell ref="K39:M40"/>
    <mergeCell ref="AL46:AN47"/>
    <mergeCell ref="AF43:AH43"/>
    <mergeCell ref="AI43:AK43"/>
    <mergeCell ref="AL43:AN43"/>
    <mergeCell ref="D43:D45"/>
    <mergeCell ref="E43:G43"/>
    <mergeCell ref="H43:J43"/>
    <mergeCell ref="Q46:S47"/>
    <mergeCell ref="T46:V47"/>
    <mergeCell ref="W46:Y47"/>
    <mergeCell ref="Z46:AB47"/>
    <mergeCell ref="AC46:AE47"/>
    <mergeCell ref="AF46:AH47"/>
    <mergeCell ref="AI46:AK47"/>
    <mergeCell ref="Z44:AB45"/>
    <mergeCell ref="AC44:AE45"/>
    <mergeCell ref="AF39:AH40"/>
    <mergeCell ref="T43:V43"/>
    <mergeCell ref="AF41:AH42"/>
    <mergeCell ref="AI41:AK42"/>
    <mergeCell ref="H37:J38"/>
    <mergeCell ref="E34:G35"/>
    <mergeCell ref="H34:J35"/>
    <mergeCell ref="H23:J24"/>
    <mergeCell ref="E25:G26"/>
    <mergeCell ref="H25:J26"/>
    <mergeCell ref="E27:G28"/>
    <mergeCell ref="AI23:AK24"/>
    <mergeCell ref="K23:M24"/>
    <mergeCell ref="N23:P24"/>
    <mergeCell ref="AF25:AH26"/>
    <mergeCell ref="AI25:AK26"/>
    <mergeCell ref="N32:P33"/>
    <mergeCell ref="Q32:S33"/>
    <mergeCell ref="T32:V33"/>
    <mergeCell ref="W32:Y33"/>
    <mergeCell ref="Z32:AB33"/>
    <mergeCell ref="AC32:AE33"/>
    <mergeCell ref="E32:G33"/>
    <mergeCell ref="H32:J33"/>
    <mergeCell ref="K32:M33"/>
    <mergeCell ref="H30:J31"/>
    <mergeCell ref="K30:M31"/>
    <mergeCell ref="N30:P31"/>
    <mergeCell ref="D48:D49"/>
    <mergeCell ref="AI37:AK38"/>
    <mergeCell ref="D55:D56"/>
    <mergeCell ref="AC55:AN56"/>
    <mergeCell ref="AF50:AH50"/>
    <mergeCell ref="AI50:AK50"/>
    <mergeCell ref="D50:D52"/>
    <mergeCell ref="E50:G50"/>
    <mergeCell ref="H50:J50"/>
    <mergeCell ref="K50:M50"/>
    <mergeCell ref="N50:P50"/>
    <mergeCell ref="Q50:S50"/>
    <mergeCell ref="H51:J52"/>
    <mergeCell ref="K51:M52"/>
    <mergeCell ref="N51:P52"/>
    <mergeCell ref="Q51:S52"/>
    <mergeCell ref="T51:V52"/>
    <mergeCell ref="D53:D54"/>
    <mergeCell ref="D46:D47"/>
    <mergeCell ref="E46:G47"/>
    <mergeCell ref="E44:G45"/>
    <mergeCell ref="E51:G52"/>
    <mergeCell ref="Z50:AB50"/>
    <mergeCell ref="D41:D42"/>
    <mergeCell ref="AL37:AN38"/>
    <mergeCell ref="K37:M38"/>
    <mergeCell ref="N37:P38"/>
    <mergeCell ref="AI39:AK40"/>
    <mergeCell ref="AL39:AN40"/>
    <mergeCell ref="Q22:S22"/>
    <mergeCell ref="AL22:AN22"/>
    <mergeCell ref="T22:V22"/>
    <mergeCell ref="W22:Y22"/>
    <mergeCell ref="Z22:AB22"/>
    <mergeCell ref="AC22:AE22"/>
    <mergeCell ref="AL23:AN24"/>
    <mergeCell ref="AF22:AH22"/>
    <mergeCell ref="K34:M35"/>
    <mergeCell ref="AI30:AK31"/>
    <mergeCell ref="AL30:AN31"/>
    <mergeCell ref="AC25:AE26"/>
    <mergeCell ref="Z37:AB38"/>
    <mergeCell ref="AC37:AE38"/>
    <mergeCell ref="AF37:AH38"/>
    <mergeCell ref="AI27:AK28"/>
    <mergeCell ref="AL27:AN28"/>
    <mergeCell ref="AI34:AK35"/>
    <mergeCell ref="AL34:AN35"/>
    <mergeCell ref="Q37:S38"/>
    <mergeCell ref="N25:P26"/>
    <mergeCell ref="Q25:S26"/>
    <mergeCell ref="T25:V26"/>
    <mergeCell ref="T37:V38"/>
    <mergeCell ref="W37:Y38"/>
    <mergeCell ref="N34:P35"/>
    <mergeCell ref="T36:V36"/>
    <mergeCell ref="W36:Y36"/>
    <mergeCell ref="W25:Y26"/>
    <mergeCell ref="Q30:S31"/>
    <mergeCell ref="T30:V31"/>
    <mergeCell ref="W30:Y31"/>
    <mergeCell ref="AC14:AE14"/>
    <mergeCell ref="AF14:AH14"/>
    <mergeCell ref="AF27:AH28"/>
    <mergeCell ref="T34:V35"/>
    <mergeCell ref="W34:Y35"/>
    <mergeCell ref="Z30:AB31"/>
    <mergeCell ref="AC30:AE31"/>
    <mergeCell ref="T27:V28"/>
    <mergeCell ref="W27:Y28"/>
    <mergeCell ref="AF32:AH33"/>
    <mergeCell ref="T23:V24"/>
    <mergeCell ref="W23:Y24"/>
    <mergeCell ref="Z23:AB24"/>
    <mergeCell ref="AC23:AE24"/>
    <mergeCell ref="AF23:AH24"/>
    <mergeCell ref="W14:Y14"/>
    <mergeCell ref="AL41:AN42"/>
    <mergeCell ref="E48:G49"/>
    <mergeCell ref="H48:J49"/>
    <mergeCell ref="E41:G42"/>
    <mergeCell ref="H41:J42"/>
    <mergeCell ref="K41:M42"/>
    <mergeCell ref="N41:P42"/>
    <mergeCell ref="Q41:S42"/>
    <mergeCell ref="T41:V42"/>
    <mergeCell ref="W41:Y42"/>
    <mergeCell ref="Z41:AB42"/>
    <mergeCell ref="AC41:AE42"/>
    <mergeCell ref="W48:Y49"/>
    <mergeCell ref="Z48:AB49"/>
    <mergeCell ref="AC48:AE49"/>
    <mergeCell ref="AF48:AH49"/>
    <mergeCell ref="K43:M43"/>
    <mergeCell ref="N43:P43"/>
    <mergeCell ref="Q43:S43"/>
    <mergeCell ref="W43:Y43"/>
    <mergeCell ref="Z43:AB43"/>
    <mergeCell ref="AC43:AE43"/>
    <mergeCell ref="E55:G56"/>
    <mergeCell ref="H55:J56"/>
    <mergeCell ref="K55:M56"/>
    <mergeCell ref="N55:P56"/>
    <mergeCell ref="Q55:S56"/>
    <mergeCell ref="T55:V56"/>
    <mergeCell ref="W55:Y56"/>
    <mergeCell ref="Z55:AB56"/>
    <mergeCell ref="B10:J10"/>
    <mergeCell ref="W10:X10"/>
    <mergeCell ref="AB10:AD10"/>
    <mergeCell ref="Z34:AB35"/>
    <mergeCell ref="AC34:AE35"/>
    <mergeCell ref="Z27:AB28"/>
    <mergeCell ref="AC27:AE28"/>
    <mergeCell ref="Z36:AB36"/>
    <mergeCell ref="AC36:AE36"/>
    <mergeCell ref="K25:M26"/>
    <mergeCell ref="Q53:S54"/>
    <mergeCell ref="T53:V54"/>
    <mergeCell ref="W51:Y52"/>
    <mergeCell ref="Z51:AB52"/>
    <mergeCell ref="AC51:AE52"/>
    <mergeCell ref="Q34:S35"/>
    <mergeCell ref="E36:G36"/>
    <mergeCell ref="Q23:S24"/>
    <mergeCell ref="Z25:AB26"/>
    <mergeCell ref="D25:D26"/>
    <mergeCell ref="AL25:AN26"/>
    <mergeCell ref="D34:D35"/>
    <mergeCell ref="D32:D33"/>
    <mergeCell ref="V1:X2"/>
    <mergeCell ref="T1:U2"/>
    <mergeCell ref="R1:S2"/>
    <mergeCell ref="AI32:AK33"/>
    <mergeCell ref="AL32:AN33"/>
    <mergeCell ref="AL36:AN36"/>
    <mergeCell ref="AI36:AK36"/>
    <mergeCell ref="AE10:AF10"/>
    <mergeCell ref="AJ10:AM10"/>
    <mergeCell ref="Y10:Z10"/>
    <mergeCell ref="AG10:AH10"/>
    <mergeCell ref="AF30:AH31"/>
    <mergeCell ref="AF34:AH35"/>
    <mergeCell ref="AF36:AH36"/>
    <mergeCell ref="AB9:AD9"/>
    <mergeCell ref="AE9:AF9"/>
    <mergeCell ref="Z14:AB14"/>
  </mergeCells>
  <phoneticPr fontId="1"/>
  <pageMargins left="0.47244094488188981" right="0.39370078740157483" top="0.23622047244094491" bottom="0" header="0" footer="0"/>
  <pageSetup paperSize="9" orientation="portrait" blackAndWhite="1" verticalDpi="0" r:id="rId1"/>
  <headerFooter scaleWithDoc="0">
    <oddFooter>&amp;L&amp;G&amp;R&amp;14③</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11" id="{8AFC7122-1714-4264-AE2F-A7BDCF444CE7}">
            <xm:f>入力1!$H$76&gt;0</xm:f>
            <x14:dxf>
              <fill>
                <patternFill patternType="mediumGray"/>
              </fill>
            </x14:dxf>
          </x14:cfRule>
          <xm:sqref>Q15:AB21</xm:sqref>
        </x14:conditionalFormatting>
        <x14:conditionalFormatting xmlns:xm="http://schemas.microsoft.com/office/excel/2006/main">
          <x14:cfRule type="expression" priority="10" id="{9F5AC3F7-F4BF-44CC-A051-E89C4E3EA70C}">
            <xm:f>入力1!$H$81&gt;0</xm:f>
            <x14:dxf>
              <fill>
                <patternFill patternType="mediumGray"/>
              </fill>
            </x14:dxf>
          </x14:cfRule>
          <xm:sqref>AC15:AN21</xm:sqref>
        </x14:conditionalFormatting>
        <x14:conditionalFormatting xmlns:xm="http://schemas.microsoft.com/office/excel/2006/main">
          <x14:cfRule type="expression" priority="9" id="{C2483336-41EA-4445-B617-C59576B9B111}">
            <xm:f>入力1!$L$76&gt;0</xm:f>
            <x14:dxf>
              <fill>
                <patternFill patternType="mediumGray"/>
              </fill>
            </x14:dxf>
          </x14:cfRule>
          <xm:sqref>Q22:AB28</xm:sqref>
        </x14:conditionalFormatting>
        <x14:conditionalFormatting xmlns:xm="http://schemas.microsoft.com/office/excel/2006/main">
          <x14:cfRule type="expression" priority="8" id="{BD7F7DC8-DD82-40BF-995C-3C66B7FC7DEC}">
            <xm:f>入力1!$L$81&gt;0</xm:f>
            <x14:dxf>
              <fill>
                <patternFill patternType="mediumGray"/>
              </fill>
            </x14:dxf>
          </x14:cfRule>
          <xm:sqref>AC22:AN28</xm:sqref>
        </x14:conditionalFormatting>
        <x14:conditionalFormatting xmlns:xm="http://schemas.microsoft.com/office/excel/2006/main">
          <x14:cfRule type="expression" priority="7" id="{8CCBDB0A-C4B6-4C5D-A29A-D3544448841B}">
            <xm:f>入力1!$P$76&gt;0</xm:f>
            <x14:dxf>
              <fill>
                <patternFill patternType="mediumGray"/>
              </fill>
            </x14:dxf>
          </x14:cfRule>
          <xm:sqref>Q29:AB35</xm:sqref>
        </x14:conditionalFormatting>
        <x14:conditionalFormatting xmlns:xm="http://schemas.microsoft.com/office/excel/2006/main">
          <x14:cfRule type="expression" priority="6" id="{F555A7C2-AA79-4D00-B0DA-FECB6B26ACDE}">
            <xm:f>入力1!$P$81&gt;0</xm:f>
            <x14:dxf/>
          </x14:cfRule>
          <xm:sqref>AC29:AN35</xm:sqref>
        </x14:conditionalFormatting>
        <x14:conditionalFormatting xmlns:xm="http://schemas.microsoft.com/office/excel/2006/main">
          <x14:cfRule type="expression" priority="5" id="{C2C1A0D8-E362-40B7-A8CE-FFF654D7614D}">
            <xm:f>入力1!$T$76&gt;0</xm:f>
            <x14:dxf>
              <fill>
                <patternFill patternType="mediumGray"/>
              </fill>
            </x14:dxf>
          </x14:cfRule>
          <xm:sqref>Q36:AB42</xm:sqref>
        </x14:conditionalFormatting>
        <x14:conditionalFormatting xmlns:xm="http://schemas.microsoft.com/office/excel/2006/main">
          <x14:cfRule type="expression" priority="4" id="{C605269E-B36F-457E-A78F-6DCA84DF2B5A}">
            <xm:f>入力1!$T$81&gt;0</xm:f>
            <x14:dxf>
              <fill>
                <patternFill patternType="mediumGray"/>
              </fill>
            </x14:dxf>
          </x14:cfRule>
          <xm:sqref>AC36:AN42</xm:sqref>
        </x14:conditionalFormatting>
        <x14:conditionalFormatting xmlns:xm="http://schemas.microsoft.com/office/excel/2006/main">
          <x14:cfRule type="expression" priority="3" id="{8B1116AE-343F-4201-8E0B-710C81D254CE}">
            <xm:f>入力1!$X$76&gt;0</xm:f>
            <x14:dxf>
              <fill>
                <patternFill patternType="mediumGray"/>
              </fill>
            </x14:dxf>
          </x14:cfRule>
          <xm:sqref>Q43:AB49</xm:sqref>
        </x14:conditionalFormatting>
        <x14:conditionalFormatting xmlns:xm="http://schemas.microsoft.com/office/excel/2006/main">
          <x14:cfRule type="expression" priority="2" id="{0DA75D8D-ACF4-411C-B78D-481E854A671D}">
            <xm:f>入力1!$X$81&gt;0</xm:f>
            <x14:dxf>
              <fill>
                <patternFill patternType="mediumGray"/>
              </fill>
            </x14:dxf>
          </x14:cfRule>
          <xm:sqref>AC43:AN49</xm:sqref>
        </x14:conditionalFormatting>
        <x14:conditionalFormatting xmlns:xm="http://schemas.microsoft.com/office/excel/2006/main">
          <x14:cfRule type="expression" priority="1" id="{4C820DDA-DA2A-476E-B7E1-68EFBF6F90BA}">
            <xm:f>入力1!$AB$76&gt;0</xm:f>
            <x14:dxf>
              <fill>
                <patternFill patternType="mediumGray"/>
              </fill>
            </x14:dxf>
          </x14:cfRule>
          <xm:sqref>Q50:AB56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AI86"/>
  <sheetViews>
    <sheetView showGridLines="0" view="pageBreakPreview" zoomScaleNormal="100" zoomScaleSheetLayoutView="100" workbookViewId="0">
      <selection activeCell="V3" sqref="V3:AA3"/>
    </sheetView>
  </sheetViews>
  <sheetFormatPr defaultRowHeight="13.5" x14ac:dyDescent="0.15"/>
  <cols>
    <col min="1" max="1" width="1.125" style="22" customWidth="1"/>
    <col min="2" max="4" width="5" style="22" customWidth="1"/>
    <col min="5" max="5" width="3.75" style="22" customWidth="1"/>
    <col min="6" max="6" width="2.5" style="22" customWidth="1"/>
    <col min="7" max="7" width="3.5" style="22" customWidth="1"/>
    <col min="8" max="8" width="3.125" style="22" customWidth="1"/>
    <col min="9" max="9" width="3" style="22" customWidth="1"/>
    <col min="10" max="10" width="4.375" style="22" customWidth="1"/>
    <col min="11" max="11" width="3.125" style="22" customWidth="1"/>
    <col min="12" max="12" width="4.375" style="22" customWidth="1"/>
    <col min="13" max="13" width="3.125" style="22" customWidth="1"/>
    <col min="14" max="14" width="2.5" style="22" customWidth="1"/>
    <col min="15" max="15" width="3.125" style="22" customWidth="1"/>
    <col min="16" max="16" width="2.5" style="22" customWidth="1"/>
    <col min="17" max="17" width="3.125" style="22" customWidth="1"/>
    <col min="18" max="18" width="2.125" style="22" customWidth="1"/>
    <col min="19" max="19" width="4.375" style="22" customWidth="1"/>
    <col min="20" max="20" width="3.125" style="22" customWidth="1"/>
    <col min="21" max="21" width="4.375" style="22" customWidth="1"/>
    <col min="22" max="22" width="3.125" style="22" customWidth="1"/>
    <col min="23" max="23" width="2.5" style="22" customWidth="1"/>
    <col min="24" max="24" width="3.5" style="22" customWidth="1"/>
    <col min="25" max="25" width="2.5" style="22" customWidth="1"/>
    <col min="26" max="26" width="3.125" style="22" customWidth="1"/>
    <col min="27" max="27" width="6" style="22" customWidth="1"/>
    <col min="28" max="28" width="1.125" style="22" customWidth="1"/>
    <col min="29" max="16384" width="9" style="22"/>
  </cols>
  <sheetData>
    <row r="1" spans="1:35" ht="33.75" customHeight="1" x14ac:dyDescent="0.15">
      <c r="A1" s="3499" t="s">
        <v>54</v>
      </c>
      <c r="B1" s="3499"/>
      <c r="C1" s="3499"/>
      <c r="D1" s="45">
        <f>Y4</f>
        <v>1</v>
      </c>
      <c r="E1" s="3500" t="s">
        <v>55</v>
      </c>
      <c r="F1" s="3500"/>
      <c r="G1" s="3500"/>
      <c r="H1" s="3506" t="s">
        <v>221</v>
      </c>
      <c r="I1" s="3506"/>
      <c r="J1" s="3506"/>
      <c r="K1" s="3506"/>
      <c r="L1" s="3506"/>
      <c r="M1" s="3506"/>
      <c r="N1" s="3506"/>
      <c r="O1" s="3506"/>
      <c r="P1" s="3506"/>
      <c r="Q1" s="3506"/>
      <c r="R1" s="3506"/>
      <c r="S1" s="3506"/>
      <c r="T1" s="3506"/>
      <c r="U1" s="3506"/>
      <c r="V1" s="3506"/>
      <c r="W1" s="3506"/>
      <c r="X1" s="3506"/>
      <c r="Y1" s="3506"/>
      <c r="Z1" s="3506"/>
      <c r="AA1" s="3506"/>
      <c r="AB1" s="3506"/>
    </row>
    <row r="2" spans="1:35" ht="20.25" customHeight="1" x14ac:dyDescent="0.15">
      <c r="A2" s="2"/>
      <c r="B2" s="3503"/>
      <c r="C2" s="3503"/>
      <c r="D2" s="3503"/>
      <c r="E2" s="80"/>
      <c r="F2" s="80"/>
      <c r="G2" s="80"/>
      <c r="H2" s="80"/>
      <c r="I2" s="80"/>
      <c r="J2" s="80"/>
      <c r="K2" s="80"/>
      <c r="L2" s="3507" t="s">
        <v>694</v>
      </c>
      <c r="M2" s="80"/>
      <c r="N2" s="80"/>
      <c r="O2" s="80"/>
      <c r="P2" s="80"/>
      <c r="Q2" s="80"/>
      <c r="S2" s="3042" t="s">
        <v>5</v>
      </c>
      <c r="T2" s="3042"/>
      <c r="U2" s="3042"/>
      <c r="V2" s="3038">
        <f>入力1!AF2</f>
        <v>0</v>
      </c>
      <c r="W2" s="3038"/>
      <c r="X2" s="3038"/>
      <c r="Y2" s="3038"/>
      <c r="Z2" s="3038"/>
      <c r="AA2" s="3038"/>
    </row>
    <row r="3" spans="1:35" ht="20.25" customHeight="1" x14ac:dyDescent="0.15">
      <c r="A3" s="2"/>
      <c r="B3" s="3503"/>
      <c r="C3" s="3503"/>
      <c r="D3" s="3503"/>
      <c r="E3" s="80"/>
      <c r="F3" s="80"/>
      <c r="G3" s="80"/>
      <c r="H3" s="80"/>
      <c r="I3" s="80"/>
      <c r="J3" s="80"/>
      <c r="K3" s="80"/>
      <c r="L3" s="3507"/>
      <c r="M3" s="80"/>
      <c r="N3" s="80"/>
      <c r="O3" s="80"/>
      <c r="P3" s="80"/>
      <c r="Q3" s="80"/>
      <c r="S3" s="3043" t="s">
        <v>6</v>
      </c>
      <c r="T3" s="3043"/>
      <c r="U3" s="3043"/>
      <c r="V3" s="3501" t="s">
        <v>398</v>
      </c>
      <c r="W3" s="3501"/>
      <c r="X3" s="3501"/>
      <c r="Y3" s="3501"/>
      <c r="Z3" s="3501"/>
      <c r="AA3" s="3501"/>
      <c r="AD3" s="40"/>
    </row>
    <row r="4" spans="1:35" ht="33.75" customHeight="1" x14ac:dyDescent="0.25">
      <c r="B4" s="3504" t="s">
        <v>138</v>
      </c>
      <c r="C4" s="3504"/>
      <c r="D4" s="3504"/>
      <c r="E4" s="3504"/>
      <c r="F4" s="3504"/>
      <c r="G4" s="3504"/>
      <c r="H4" s="3504"/>
      <c r="I4" s="3504"/>
      <c r="J4" s="3504"/>
      <c r="K4" s="3504"/>
      <c r="L4" s="3504"/>
      <c r="M4" s="3504"/>
      <c r="N4" s="3504"/>
      <c r="O4" s="3504"/>
      <c r="P4" s="3504"/>
      <c r="Q4" s="3504"/>
      <c r="R4" s="3504"/>
      <c r="S4" s="3504"/>
      <c r="T4" s="3504"/>
      <c r="U4" s="82" t="s">
        <v>209</v>
      </c>
      <c r="V4" s="3505">
        <v>1</v>
      </c>
      <c r="W4" s="3505"/>
      <c r="X4" s="85" t="s">
        <v>56</v>
      </c>
      <c r="Y4" s="3505">
        <f>IF(入力1!L134&lt;&gt;"",2,1)</f>
        <v>1</v>
      </c>
      <c r="Z4" s="3505"/>
      <c r="AA4" s="86" t="s">
        <v>57</v>
      </c>
    </row>
    <row r="5" spans="1:35" ht="3.75" customHeight="1" thickBot="1" x14ac:dyDescent="0.3">
      <c r="B5" s="41"/>
      <c r="C5" s="41"/>
      <c r="D5" s="41"/>
      <c r="E5" s="41"/>
      <c r="F5" s="41"/>
      <c r="G5" s="41"/>
      <c r="H5" s="41"/>
      <c r="I5" s="41"/>
      <c r="J5" s="41"/>
      <c r="K5" s="41"/>
      <c r="L5" s="41"/>
      <c r="M5" s="41"/>
      <c r="N5" s="41"/>
      <c r="O5" s="41"/>
      <c r="P5" s="41"/>
      <c r="Q5" s="41"/>
      <c r="R5" s="41"/>
      <c r="S5" s="41"/>
      <c r="T5" s="41"/>
      <c r="U5" s="83"/>
      <c r="V5" s="84"/>
      <c r="W5" s="84"/>
      <c r="X5" s="81"/>
      <c r="Y5" s="84"/>
      <c r="Z5" s="84"/>
      <c r="AA5" s="87"/>
    </row>
    <row r="6" spans="1:35" ht="26.25" customHeight="1" x14ac:dyDescent="0.15">
      <c r="B6" s="3464" t="s">
        <v>38</v>
      </c>
      <c r="C6" s="3465"/>
      <c r="D6" s="3466"/>
      <c r="E6" s="3480">
        <f>入力1!G24</f>
        <v>0</v>
      </c>
      <c r="F6" s="3481"/>
      <c r="G6" s="3481"/>
      <c r="H6" s="3482" t="s">
        <v>29</v>
      </c>
      <c r="I6" s="3482"/>
      <c r="J6" s="101">
        <f>入力1!J24</f>
        <v>0</v>
      </c>
      <c r="K6" s="100" t="s">
        <v>30</v>
      </c>
      <c r="L6" s="101">
        <f>入力1!L24</f>
        <v>0</v>
      </c>
      <c r="M6" s="100" t="s">
        <v>37</v>
      </c>
      <c r="N6" s="161" t="s">
        <v>32</v>
      </c>
      <c r="O6" s="100" t="str">
        <f>入力1!O24</f>
        <v/>
      </c>
      <c r="P6" s="540" t="s">
        <v>33</v>
      </c>
      <c r="Q6" s="3467" t="s">
        <v>51</v>
      </c>
      <c r="R6" s="3467"/>
      <c r="S6" s="512" t="str">
        <f>入力1!T24</f>
        <v/>
      </c>
      <c r="T6" s="100" t="s">
        <v>30</v>
      </c>
      <c r="U6" s="513" t="str">
        <f>入力1!V24</f>
        <v/>
      </c>
      <c r="V6" s="100" t="s">
        <v>31</v>
      </c>
      <c r="W6" s="161" t="s">
        <v>15</v>
      </c>
      <c r="X6" s="504" t="str">
        <f>入力1!Y24</f>
        <v/>
      </c>
      <c r="Y6" s="540" t="s">
        <v>33</v>
      </c>
      <c r="Z6" s="3468" t="s">
        <v>47</v>
      </c>
      <c r="AA6" s="3469"/>
      <c r="AB6" s="23"/>
      <c r="AC6" s="23"/>
      <c r="AD6" s="23"/>
      <c r="AE6" s="23"/>
      <c r="AF6" s="23"/>
      <c r="AG6" s="23"/>
      <c r="AH6" s="23"/>
      <c r="AI6" s="23"/>
    </row>
    <row r="7" spans="1:35" ht="30" customHeight="1" thickBot="1" x14ac:dyDescent="0.2">
      <c r="B7" s="3470" t="s">
        <v>7</v>
      </c>
      <c r="C7" s="3471"/>
      <c r="D7" s="3472"/>
      <c r="E7" s="3473" t="str">
        <f>入力1!B7</f>
        <v/>
      </c>
      <c r="F7" s="3474"/>
      <c r="G7" s="3474"/>
      <c r="H7" s="3474"/>
      <c r="I7" s="3474"/>
      <c r="J7" s="3474"/>
      <c r="K7" s="3474"/>
      <c r="L7" s="3474"/>
      <c r="M7" s="3474"/>
      <c r="N7" s="3474"/>
      <c r="O7" s="3474"/>
      <c r="P7" s="3474"/>
      <c r="Q7" s="3474"/>
      <c r="R7" s="3474"/>
      <c r="S7" s="3474"/>
      <c r="T7" s="3474"/>
      <c r="U7" s="3474"/>
      <c r="V7" s="3474"/>
      <c r="W7" s="3474"/>
      <c r="X7" s="3474"/>
      <c r="Y7" s="3474"/>
      <c r="Z7" s="3474"/>
      <c r="AA7" s="3475"/>
      <c r="AB7" s="23"/>
      <c r="AC7" s="23"/>
      <c r="AD7" s="23"/>
      <c r="AE7" s="23"/>
      <c r="AF7" s="23"/>
      <c r="AG7" s="23"/>
      <c r="AH7" s="23"/>
      <c r="AI7" s="23"/>
    </row>
    <row r="8" spans="1:35" ht="18.75" customHeight="1" x14ac:dyDescent="0.15">
      <c r="B8" s="3502" t="s">
        <v>145</v>
      </c>
      <c r="C8" s="3502"/>
      <c r="D8" s="3502"/>
      <c r="E8" s="3502"/>
      <c r="F8" s="3502"/>
      <c r="G8" s="3502"/>
      <c r="H8" s="3502"/>
      <c r="I8" s="3502"/>
      <c r="J8" s="3502"/>
      <c r="K8" s="3502"/>
      <c r="L8" s="3502"/>
      <c r="M8" s="3502"/>
      <c r="N8" s="3502"/>
      <c r="O8" s="3502"/>
      <c r="P8" s="3502"/>
      <c r="Q8" s="3502"/>
      <c r="R8" s="3502"/>
      <c r="S8" s="3502"/>
      <c r="T8" s="3502"/>
      <c r="U8" s="3502"/>
      <c r="V8" s="3502"/>
      <c r="W8" s="3502"/>
      <c r="X8" s="3502"/>
      <c r="Y8" s="3502"/>
      <c r="Z8" s="3502"/>
      <c r="AA8" s="98"/>
      <c r="AB8" s="23"/>
      <c r="AC8" s="23"/>
      <c r="AD8" s="23"/>
      <c r="AE8" s="23"/>
      <c r="AF8" s="23"/>
      <c r="AG8" s="23"/>
      <c r="AH8" s="91"/>
      <c r="AI8" s="23"/>
    </row>
    <row r="9" spans="1:35" ht="17.25" customHeight="1" x14ac:dyDescent="0.15">
      <c r="B9" s="353"/>
      <c r="C9" s="354" t="s">
        <v>36</v>
      </c>
      <c r="D9" s="355" t="str">
        <f>IF(入力1!F97="なし","○","")</f>
        <v/>
      </c>
      <c r="E9" s="356" t="s">
        <v>33</v>
      </c>
      <c r="F9" s="3524" t="s">
        <v>139</v>
      </c>
      <c r="G9" s="3524"/>
      <c r="H9" s="3524"/>
      <c r="I9" s="3524"/>
      <c r="J9" s="3526" t="s">
        <v>141</v>
      </c>
      <c r="K9" s="3526"/>
      <c r="L9" s="3528" t="s">
        <v>143</v>
      </c>
      <c r="M9" s="3528"/>
      <c r="N9" s="3528"/>
      <c r="O9" s="3528"/>
      <c r="P9" s="3528"/>
      <c r="Q9" s="3528"/>
      <c r="R9" s="3528"/>
      <c r="S9" s="3528"/>
      <c r="T9" s="3528"/>
      <c r="U9" s="3528"/>
      <c r="V9" s="3528"/>
      <c r="W9" s="3528"/>
      <c r="X9" s="3528"/>
      <c r="Y9" s="3528"/>
      <c r="Z9" s="3528"/>
      <c r="AA9" s="3528"/>
      <c r="AB9" s="23"/>
      <c r="AC9" s="23"/>
      <c r="AD9" s="23"/>
      <c r="AE9" s="23"/>
      <c r="AF9" s="23"/>
      <c r="AG9" s="23"/>
      <c r="AH9" s="23"/>
      <c r="AI9" s="23"/>
    </row>
    <row r="10" spans="1:35" ht="17.25" customHeight="1" x14ac:dyDescent="0.15">
      <c r="B10" s="353"/>
      <c r="C10" s="354" t="s">
        <v>36</v>
      </c>
      <c r="D10" s="355" t="str">
        <f>IF(入力1!F97="あり","○","")</f>
        <v/>
      </c>
      <c r="E10" s="356" t="s">
        <v>33</v>
      </c>
      <c r="F10" s="3525" t="s">
        <v>140</v>
      </c>
      <c r="G10" s="3525"/>
      <c r="H10" s="3525"/>
      <c r="I10" s="3525"/>
      <c r="J10" s="3527" t="s">
        <v>141</v>
      </c>
      <c r="K10" s="3527"/>
      <c r="L10" s="3525" t="s">
        <v>142</v>
      </c>
      <c r="M10" s="3525"/>
      <c r="N10" s="3525"/>
      <c r="O10" s="3525"/>
      <c r="P10" s="3525"/>
      <c r="Q10" s="3525"/>
      <c r="R10" s="3525"/>
      <c r="S10" s="3525"/>
      <c r="T10" s="3525"/>
      <c r="U10" s="3525"/>
      <c r="V10" s="3525"/>
      <c r="W10" s="3525"/>
      <c r="X10" s="3525"/>
      <c r="Y10" s="3525"/>
      <c r="Z10" s="3525"/>
      <c r="AA10" s="3525"/>
      <c r="AB10" s="23"/>
      <c r="AC10" s="23"/>
      <c r="AD10" s="23"/>
      <c r="AE10" s="23"/>
      <c r="AF10" s="23"/>
      <c r="AG10" s="23"/>
      <c r="AH10" s="23"/>
      <c r="AI10" s="23"/>
    </row>
    <row r="11" spans="1:35" ht="2.25" customHeight="1" thickBot="1" x14ac:dyDescent="0.2">
      <c r="B11" s="108"/>
      <c r="C11" s="88"/>
      <c r="D11" s="89"/>
      <c r="E11" s="90"/>
      <c r="F11" s="109"/>
      <c r="G11" s="109"/>
      <c r="H11" s="109"/>
      <c r="I11" s="109"/>
      <c r="J11" s="110"/>
      <c r="K11" s="110"/>
      <c r="L11" s="109"/>
      <c r="M11" s="109"/>
      <c r="N11" s="109"/>
      <c r="O11" s="109"/>
      <c r="P11" s="109"/>
      <c r="Q11" s="109"/>
      <c r="R11" s="109"/>
      <c r="S11" s="109"/>
      <c r="T11" s="109"/>
      <c r="U11" s="109"/>
      <c r="V11" s="109"/>
      <c r="W11" s="109"/>
      <c r="X11" s="109"/>
      <c r="Y11" s="109"/>
      <c r="Z11" s="109"/>
      <c r="AA11" s="109"/>
      <c r="AB11" s="23"/>
      <c r="AC11" s="23"/>
      <c r="AD11" s="23"/>
      <c r="AE11" s="23"/>
      <c r="AF11" s="23"/>
      <c r="AG11" s="23"/>
      <c r="AH11" s="23"/>
      <c r="AI11" s="23"/>
    </row>
    <row r="12" spans="1:35" ht="19.5" customHeight="1" x14ac:dyDescent="0.15">
      <c r="B12" s="3508" t="s">
        <v>20</v>
      </c>
      <c r="C12" s="3509"/>
      <c r="D12" s="3510"/>
      <c r="E12" s="3514" t="s">
        <v>21</v>
      </c>
      <c r="F12" s="3509"/>
      <c r="G12" s="3509"/>
      <c r="H12" s="3510"/>
      <c r="I12" s="3516" t="s">
        <v>22</v>
      </c>
      <c r="J12" s="3517"/>
      <c r="K12" s="3517"/>
      <c r="L12" s="3517"/>
      <c r="M12" s="3517"/>
      <c r="N12" s="3517"/>
      <c r="O12" s="3517"/>
      <c r="P12" s="3517"/>
      <c r="Q12" s="3517"/>
      <c r="R12" s="3517"/>
      <c r="S12" s="3517"/>
      <c r="T12" s="3517"/>
      <c r="U12" s="3517"/>
      <c r="V12" s="3517"/>
      <c r="W12" s="3517"/>
      <c r="X12" s="3517"/>
      <c r="Y12" s="3517"/>
      <c r="Z12" s="3517"/>
      <c r="AA12" s="3518"/>
      <c r="AB12" s="23"/>
      <c r="AC12" s="23"/>
      <c r="AD12" s="23"/>
      <c r="AE12" s="23"/>
      <c r="AF12" s="23"/>
      <c r="AG12" s="23"/>
      <c r="AH12" s="23"/>
      <c r="AI12" s="23"/>
    </row>
    <row r="13" spans="1:35" ht="19.5" customHeight="1" thickBot="1" x14ac:dyDescent="0.2">
      <c r="B13" s="3511"/>
      <c r="C13" s="3512"/>
      <c r="D13" s="3513"/>
      <c r="E13" s="3515"/>
      <c r="F13" s="3512"/>
      <c r="G13" s="3512"/>
      <c r="H13" s="3513"/>
      <c r="I13" s="3519" t="s">
        <v>149</v>
      </c>
      <c r="J13" s="3520"/>
      <c r="K13" s="3520"/>
      <c r="L13" s="3520"/>
      <c r="M13" s="3520"/>
      <c r="N13" s="3520"/>
      <c r="O13" s="3520"/>
      <c r="P13" s="3520"/>
      <c r="Q13" s="3520"/>
      <c r="R13" s="3520"/>
      <c r="S13" s="3521"/>
      <c r="T13" s="3519" t="s">
        <v>24</v>
      </c>
      <c r="U13" s="3522"/>
      <c r="V13" s="3519" t="s">
        <v>25</v>
      </c>
      <c r="W13" s="3520"/>
      <c r="X13" s="3521"/>
      <c r="Y13" s="3519" t="s">
        <v>23</v>
      </c>
      <c r="Z13" s="3520"/>
      <c r="AA13" s="3523"/>
      <c r="AB13" s="23"/>
      <c r="AC13" s="23"/>
      <c r="AD13" s="23"/>
      <c r="AE13" s="103"/>
      <c r="AF13" s="23"/>
      <c r="AG13" s="23"/>
      <c r="AH13" s="23"/>
      <c r="AI13" s="23"/>
    </row>
    <row r="14" spans="1:35" ht="25.5" customHeight="1" x14ac:dyDescent="0.15">
      <c r="B14" s="3335">
        <f>入力1!D110</f>
        <v>0</v>
      </c>
      <c r="C14" s="3336"/>
      <c r="D14" s="3337"/>
      <c r="E14" s="3344" t="str">
        <f>IF(入力1!H110="","",入力1!H110)</f>
        <v/>
      </c>
      <c r="F14" s="3336" t="s">
        <v>14</v>
      </c>
      <c r="G14" s="3346" t="str">
        <f>IF(入力1!H110="","",入力1!H110)</f>
        <v/>
      </c>
      <c r="H14" s="3337" t="s">
        <v>1</v>
      </c>
      <c r="I14" s="3348">
        <f>入力1!L110</f>
        <v>0</v>
      </c>
      <c r="J14" s="3349"/>
      <c r="K14" s="3349"/>
      <c r="L14" s="3349"/>
      <c r="M14" s="3349"/>
      <c r="N14" s="3349"/>
      <c r="O14" s="3349"/>
      <c r="P14" s="3349"/>
      <c r="Q14" s="3349"/>
      <c r="R14" s="3349"/>
      <c r="S14" s="3350"/>
      <c r="T14" s="3351">
        <f>入力1!T110</f>
        <v>0</v>
      </c>
      <c r="U14" s="3352"/>
      <c r="V14" s="3353">
        <f>入力1!V110</f>
        <v>0</v>
      </c>
      <c r="W14" s="3354"/>
      <c r="X14" s="3355"/>
      <c r="Y14" s="3356">
        <f>入力1!X110</f>
        <v>0</v>
      </c>
      <c r="Z14" s="3357"/>
      <c r="AA14" s="3358"/>
    </row>
    <row r="15" spans="1:35" ht="25.5" customHeight="1" x14ac:dyDescent="0.15">
      <c r="B15" s="3338"/>
      <c r="C15" s="3339"/>
      <c r="D15" s="3340"/>
      <c r="E15" s="3345"/>
      <c r="F15" s="3339"/>
      <c r="G15" s="3347"/>
      <c r="H15" s="3340"/>
      <c r="I15" s="3359">
        <f>入力1!L111</f>
        <v>0</v>
      </c>
      <c r="J15" s="3360"/>
      <c r="K15" s="3360"/>
      <c r="L15" s="3360"/>
      <c r="M15" s="3360"/>
      <c r="N15" s="3360"/>
      <c r="O15" s="3360"/>
      <c r="P15" s="3360"/>
      <c r="Q15" s="3360"/>
      <c r="R15" s="3360"/>
      <c r="S15" s="3361"/>
      <c r="T15" s="3362">
        <f>入力1!T111</f>
        <v>0</v>
      </c>
      <c r="U15" s="3363"/>
      <c r="V15" s="3329">
        <f>入力1!V111</f>
        <v>0</v>
      </c>
      <c r="W15" s="3330"/>
      <c r="X15" s="3331"/>
      <c r="Y15" s="3332">
        <f>入力1!X111</f>
        <v>0</v>
      </c>
      <c r="Z15" s="3333"/>
      <c r="AA15" s="3334"/>
      <c r="AB15" s="23"/>
      <c r="AC15" s="23"/>
      <c r="AD15" s="23"/>
      <c r="AE15" s="23"/>
      <c r="AF15" s="23"/>
      <c r="AG15" s="23"/>
      <c r="AH15" s="23"/>
      <c r="AI15" s="23"/>
    </row>
    <row r="16" spans="1:35" ht="10.5" customHeight="1" x14ac:dyDescent="0.15">
      <c r="B16" s="3341"/>
      <c r="C16" s="3342"/>
      <c r="D16" s="3343"/>
      <c r="E16" s="3451">
        <f>入力1!H112</f>
        <v>0</v>
      </c>
      <c r="F16" s="3339" t="s">
        <v>46</v>
      </c>
      <c r="G16" s="3376">
        <f>入力1!J112</f>
        <v>0</v>
      </c>
      <c r="H16" s="3340" t="s">
        <v>45</v>
      </c>
      <c r="I16" s="3408">
        <f>入力1!L112</f>
        <v>0</v>
      </c>
      <c r="J16" s="3409"/>
      <c r="K16" s="3409"/>
      <c r="L16" s="3409"/>
      <c r="M16" s="3409"/>
      <c r="N16" s="3409"/>
      <c r="O16" s="3409"/>
      <c r="P16" s="3409"/>
      <c r="Q16" s="3409"/>
      <c r="R16" s="3409"/>
      <c r="S16" s="3410"/>
      <c r="T16" s="3414">
        <f>入力1!T112</f>
        <v>0</v>
      </c>
      <c r="U16" s="3415"/>
      <c r="V16" s="3418">
        <f>入力1!V112</f>
        <v>0</v>
      </c>
      <c r="W16" s="3419"/>
      <c r="X16" s="3420"/>
      <c r="Y16" s="3424">
        <f>入力1!X112</f>
        <v>0</v>
      </c>
      <c r="Z16" s="3425"/>
      <c r="AA16" s="3426"/>
      <c r="AB16" s="23"/>
      <c r="AC16" s="23"/>
      <c r="AD16" s="23"/>
      <c r="AE16" s="23"/>
      <c r="AF16" s="23"/>
      <c r="AG16" s="23"/>
      <c r="AH16" s="23"/>
      <c r="AI16" s="23"/>
    </row>
    <row r="17" spans="2:35" ht="15" customHeight="1" x14ac:dyDescent="0.15">
      <c r="B17" s="3461" t="s">
        <v>147</v>
      </c>
      <c r="C17" s="3462"/>
      <c r="D17" s="3463"/>
      <c r="E17" s="3451"/>
      <c r="F17" s="3339"/>
      <c r="G17" s="3376"/>
      <c r="H17" s="3340"/>
      <c r="I17" s="3411"/>
      <c r="J17" s="3412"/>
      <c r="K17" s="3412"/>
      <c r="L17" s="3412"/>
      <c r="M17" s="3412"/>
      <c r="N17" s="3412"/>
      <c r="O17" s="3412"/>
      <c r="P17" s="3412"/>
      <c r="Q17" s="3412"/>
      <c r="R17" s="3412"/>
      <c r="S17" s="3413"/>
      <c r="T17" s="3416"/>
      <c r="U17" s="3417"/>
      <c r="V17" s="3421"/>
      <c r="W17" s="3422"/>
      <c r="X17" s="3423"/>
      <c r="Y17" s="3427"/>
      <c r="Z17" s="3428"/>
      <c r="AA17" s="3429"/>
    </row>
    <row r="18" spans="2:35" ht="25.5" customHeight="1" thickBot="1" x14ac:dyDescent="0.2">
      <c r="B18" s="3439"/>
      <c r="C18" s="3440"/>
      <c r="D18" s="3441"/>
      <c r="E18" s="3452"/>
      <c r="F18" s="3375"/>
      <c r="G18" s="3377"/>
      <c r="H18" s="3378"/>
      <c r="I18" s="3359">
        <f>入力1!L113</f>
        <v>0</v>
      </c>
      <c r="J18" s="3360"/>
      <c r="K18" s="3360"/>
      <c r="L18" s="3360"/>
      <c r="M18" s="3360"/>
      <c r="N18" s="3360"/>
      <c r="O18" s="3360"/>
      <c r="P18" s="3360"/>
      <c r="Q18" s="3360"/>
      <c r="R18" s="3360"/>
      <c r="S18" s="3361"/>
      <c r="T18" s="3362">
        <f>入力1!T113</f>
        <v>0</v>
      </c>
      <c r="U18" s="3363"/>
      <c r="V18" s="3329">
        <f>入力1!V113</f>
        <v>0</v>
      </c>
      <c r="W18" s="3330"/>
      <c r="X18" s="3331"/>
      <c r="Y18" s="3332">
        <f>入力1!X113</f>
        <v>0</v>
      </c>
      <c r="Z18" s="3333"/>
      <c r="AA18" s="3334"/>
      <c r="AB18" s="23"/>
      <c r="AC18" s="23"/>
      <c r="AD18" s="23"/>
      <c r="AE18" s="23"/>
      <c r="AF18" s="23"/>
      <c r="AG18" s="23"/>
      <c r="AH18" s="23"/>
      <c r="AI18" s="23"/>
    </row>
    <row r="19" spans="2:35" ht="25.5" customHeight="1" x14ac:dyDescent="0.15">
      <c r="B19" s="3335">
        <f>入力1!D116</f>
        <v>0</v>
      </c>
      <c r="C19" s="3336"/>
      <c r="D19" s="3337"/>
      <c r="E19" s="3344" t="str">
        <f>IF(入力1!H116="","",入力1!H116)</f>
        <v/>
      </c>
      <c r="F19" s="3336" t="s">
        <v>14</v>
      </c>
      <c r="G19" s="3346" t="str">
        <f>IF(入力1!H116="","",入力1!H116)</f>
        <v/>
      </c>
      <c r="H19" s="3337" t="s">
        <v>1</v>
      </c>
      <c r="I19" s="3348">
        <f>入力1!L116</f>
        <v>0</v>
      </c>
      <c r="J19" s="3349"/>
      <c r="K19" s="3349"/>
      <c r="L19" s="3349"/>
      <c r="M19" s="3349"/>
      <c r="N19" s="3349"/>
      <c r="O19" s="3349"/>
      <c r="P19" s="3349"/>
      <c r="Q19" s="3349"/>
      <c r="R19" s="3349"/>
      <c r="S19" s="3350"/>
      <c r="T19" s="3351">
        <f>入力1!T116</f>
        <v>0</v>
      </c>
      <c r="U19" s="3352"/>
      <c r="V19" s="3353">
        <f>入力1!V116</f>
        <v>0</v>
      </c>
      <c r="W19" s="3354"/>
      <c r="X19" s="3355"/>
      <c r="Y19" s="3356">
        <f>入力1!X116</f>
        <v>0</v>
      </c>
      <c r="Z19" s="3357"/>
      <c r="AA19" s="3358"/>
    </row>
    <row r="20" spans="2:35" ht="25.5" customHeight="1" x14ac:dyDescent="0.15">
      <c r="B20" s="3338"/>
      <c r="C20" s="3339"/>
      <c r="D20" s="3340"/>
      <c r="E20" s="3345"/>
      <c r="F20" s="3339"/>
      <c r="G20" s="3347"/>
      <c r="H20" s="3340"/>
      <c r="I20" s="3359">
        <f>入力1!L117</f>
        <v>0</v>
      </c>
      <c r="J20" s="3360"/>
      <c r="K20" s="3360"/>
      <c r="L20" s="3360"/>
      <c r="M20" s="3360"/>
      <c r="N20" s="3360"/>
      <c r="O20" s="3360"/>
      <c r="P20" s="3360"/>
      <c r="Q20" s="3360"/>
      <c r="R20" s="3360"/>
      <c r="S20" s="3361"/>
      <c r="T20" s="3362">
        <f>入力1!T117</f>
        <v>0</v>
      </c>
      <c r="U20" s="3363"/>
      <c r="V20" s="3329">
        <f>入力1!V117</f>
        <v>0</v>
      </c>
      <c r="W20" s="3330"/>
      <c r="X20" s="3331"/>
      <c r="Y20" s="3332">
        <f>入力1!X117</f>
        <v>0</v>
      </c>
      <c r="Z20" s="3333"/>
      <c r="AA20" s="3334"/>
      <c r="AB20" s="23"/>
      <c r="AC20" s="23"/>
      <c r="AD20" s="23"/>
      <c r="AE20" s="23"/>
      <c r="AF20" s="23"/>
      <c r="AG20" s="23"/>
      <c r="AH20" s="23"/>
      <c r="AI20" s="23"/>
    </row>
    <row r="21" spans="2:35" ht="10.5" customHeight="1" x14ac:dyDescent="0.15">
      <c r="B21" s="3341"/>
      <c r="C21" s="3342"/>
      <c r="D21" s="3343"/>
      <c r="E21" s="3451">
        <f>入力1!H118</f>
        <v>0</v>
      </c>
      <c r="F21" s="3339" t="s">
        <v>46</v>
      </c>
      <c r="G21" s="3376">
        <f>入力1!J118</f>
        <v>0</v>
      </c>
      <c r="H21" s="3340" t="s">
        <v>45</v>
      </c>
      <c r="I21" s="3408">
        <f>入力1!L118</f>
        <v>0</v>
      </c>
      <c r="J21" s="3409"/>
      <c r="K21" s="3409"/>
      <c r="L21" s="3409"/>
      <c r="M21" s="3409"/>
      <c r="N21" s="3409"/>
      <c r="O21" s="3409"/>
      <c r="P21" s="3409"/>
      <c r="Q21" s="3409"/>
      <c r="R21" s="3409"/>
      <c r="S21" s="3410"/>
      <c r="T21" s="3414">
        <f>入力1!T118</f>
        <v>0</v>
      </c>
      <c r="U21" s="3415"/>
      <c r="V21" s="3418">
        <f>入力1!V118</f>
        <v>0</v>
      </c>
      <c r="W21" s="3419"/>
      <c r="X21" s="3420"/>
      <c r="Y21" s="3424">
        <f>入力1!X118</f>
        <v>0</v>
      </c>
      <c r="Z21" s="3425"/>
      <c r="AA21" s="3426"/>
      <c r="AB21" s="23"/>
      <c r="AC21" s="23"/>
      <c r="AD21" s="23"/>
      <c r="AE21" s="23"/>
      <c r="AF21" s="23"/>
      <c r="AG21" s="23"/>
      <c r="AH21" s="23"/>
      <c r="AI21" s="23"/>
    </row>
    <row r="22" spans="2:35" ht="15" customHeight="1" x14ac:dyDescent="0.15">
      <c r="B22" s="3461" t="s">
        <v>147</v>
      </c>
      <c r="C22" s="3462"/>
      <c r="D22" s="3463"/>
      <c r="E22" s="3451"/>
      <c r="F22" s="3339"/>
      <c r="G22" s="3376"/>
      <c r="H22" s="3340"/>
      <c r="I22" s="3411"/>
      <c r="J22" s="3412"/>
      <c r="K22" s="3412"/>
      <c r="L22" s="3412"/>
      <c r="M22" s="3412"/>
      <c r="N22" s="3412"/>
      <c r="O22" s="3412"/>
      <c r="P22" s="3412"/>
      <c r="Q22" s="3412"/>
      <c r="R22" s="3412"/>
      <c r="S22" s="3413"/>
      <c r="T22" s="3416"/>
      <c r="U22" s="3417"/>
      <c r="V22" s="3421"/>
      <c r="W22" s="3422"/>
      <c r="X22" s="3423"/>
      <c r="Y22" s="3427"/>
      <c r="Z22" s="3428"/>
      <c r="AA22" s="3429"/>
    </row>
    <row r="23" spans="2:35" ht="25.5" customHeight="1" thickBot="1" x14ac:dyDescent="0.2">
      <c r="B23" s="3439"/>
      <c r="C23" s="3440"/>
      <c r="D23" s="3441"/>
      <c r="E23" s="3452"/>
      <c r="F23" s="3375"/>
      <c r="G23" s="3377"/>
      <c r="H23" s="3378"/>
      <c r="I23" s="3359">
        <f>入力1!L119</f>
        <v>0</v>
      </c>
      <c r="J23" s="3360"/>
      <c r="K23" s="3360"/>
      <c r="L23" s="3360"/>
      <c r="M23" s="3360"/>
      <c r="N23" s="3360"/>
      <c r="O23" s="3360"/>
      <c r="P23" s="3360"/>
      <c r="Q23" s="3360"/>
      <c r="R23" s="3360"/>
      <c r="S23" s="3361"/>
      <c r="T23" s="3362">
        <f>入力1!T119</f>
        <v>0</v>
      </c>
      <c r="U23" s="3363"/>
      <c r="V23" s="3329">
        <f>入力1!V119</f>
        <v>0</v>
      </c>
      <c r="W23" s="3330"/>
      <c r="X23" s="3331"/>
      <c r="Y23" s="3332">
        <f>入力1!X119</f>
        <v>0</v>
      </c>
      <c r="Z23" s="3333"/>
      <c r="AA23" s="3334"/>
      <c r="AB23" s="23"/>
      <c r="AC23" s="23"/>
      <c r="AD23" s="23"/>
      <c r="AE23" s="23"/>
      <c r="AF23" s="23"/>
      <c r="AG23" s="23"/>
      <c r="AH23" s="23"/>
      <c r="AI23" s="23"/>
    </row>
    <row r="24" spans="2:35" ht="25.5" customHeight="1" x14ac:dyDescent="0.15">
      <c r="B24" s="3335">
        <f>入力1!D122</f>
        <v>0</v>
      </c>
      <c r="C24" s="3336"/>
      <c r="D24" s="3337"/>
      <c r="E24" s="3344" t="str">
        <f>IF(入力1!H122="","",入力1!H122)</f>
        <v/>
      </c>
      <c r="F24" s="3336" t="s">
        <v>14</v>
      </c>
      <c r="G24" s="3346" t="str">
        <f>IF(入力1!H122="","",入力1!H122)</f>
        <v/>
      </c>
      <c r="H24" s="3337" t="s">
        <v>1</v>
      </c>
      <c r="I24" s="3348">
        <f>入力1!L122</f>
        <v>0</v>
      </c>
      <c r="J24" s="3349"/>
      <c r="K24" s="3349"/>
      <c r="L24" s="3349"/>
      <c r="M24" s="3349"/>
      <c r="N24" s="3349"/>
      <c r="O24" s="3349"/>
      <c r="P24" s="3349"/>
      <c r="Q24" s="3349"/>
      <c r="R24" s="3349"/>
      <c r="S24" s="3350"/>
      <c r="T24" s="3351">
        <f>入力1!T122</f>
        <v>0</v>
      </c>
      <c r="U24" s="3352"/>
      <c r="V24" s="3353">
        <f>入力1!V122</f>
        <v>0</v>
      </c>
      <c r="W24" s="3354"/>
      <c r="X24" s="3355"/>
      <c r="Y24" s="3356">
        <f>入力1!X122</f>
        <v>0</v>
      </c>
      <c r="Z24" s="3357"/>
      <c r="AA24" s="3358"/>
    </row>
    <row r="25" spans="2:35" ht="25.5" customHeight="1" x14ac:dyDescent="0.15">
      <c r="B25" s="3338"/>
      <c r="C25" s="3339"/>
      <c r="D25" s="3340"/>
      <c r="E25" s="3345"/>
      <c r="F25" s="3339"/>
      <c r="G25" s="3347"/>
      <c r="H25" s="3340"/>
      <c r="I25" s="3359">
        <f>入力1!L123</f>
        <v>0</v>
      </c>
      <c r="J25" s="3360"/>
      <c r="K25" s="3360"/>
      <c r="L25" s="3360"/>
      <c r="M25" s="3360"/>
      <c r="N25" s="3360"/>
      <c r="O25" s="3360"/>
      <c r="P25" s="3360"/>
      <c r="Q25" s="3360"/>
      <c r="R25" s="3360"/>
      <c r="S25" s="3361"/>
      <c r="T25" s="3362">
        <f>入力1!T123</f>
        <v>0</v>
      </c>
      <c r="U25" s="3363"/>
      <c r="V25" s="3329">
        <f>入力1!V123</f>
        <v>0</v>
      </c>
      <c r="W25" s="3330"/>
      <c r="X25" s="3331"/>
      <c r="Y25" s="3332">
        <f>入力1!X123</f>
        <v>0</v>
      </c>
      <c r="Z25" s="3333"/>
      <c r="AA25" s="3334"/>
      <c r="AB25" s="23"/>
      <c r="AC25" s="23"/>
      <c r="AD25" s="23"/>
      <c r="AE25" s="23"/>
      <c r="AF25" s="23"/>
      <c r="AG25" s="23"/>
      <c r="AH25" s="23"/>
      <c r="AI25" s="23"/>
    </row>
    <row r="26" spans="2:35" ht="10.5" customHeight="1" x14ac:dyDescent="0.15">
      <c r="B26" s="3341"/>
      <c r="C26" s="3342"/>
      <c r="D26" s="3343"/>
      <c r="E26" s="3451">
        <f>入力1!H124</f>
        <v>0</v>
      </c>
      <c r="F26" s="3339" t="s">
        <v>46</v>
      </c>
      <c r="G26" s="3376">
        <f>入力1!J124</f>
        <v>0</v>
      </c>
      <c r="H26" s="3340" t="s">
        <v>45</v>
      </c>
      <c r="I26" s="3408">
        <f>入力1!L124</f>
        <v>0</v>
      </c>
      <c r="J26" s="3409"/>
      <c r="K26" s="3409"/>
      <c r="L26" s="3409"/>
      <c r="M26" s="3409"/>
      <c r="N26" s="3409"/>
      <c r="O26" s="3409"/>
      <c r="P26" s="3409"/>
      <c r="Q26" s="3409"/>
      <c r="R26" s="3409"/>
      <c r="S26" s="3410"/>
      <c r="T26" s="3414">
        <f>入力1!T124</f>
        <v>0</v>
      </c>
      <c r="U26" s="3415"/>
      <c r="V26" s="3418">
        <f>入力1!V124</f>
        <v>0</v>
      </c>
      <c r="W26" s="3419"/>
      <c r="X26" s="3420"/>
      <c r="Y26" s="3424">
        <f>入力1!X124</f>
        <v>0</v>
      </c>
      <c r="Z26" s="3425"/>
      <c r="AA26" s="3426"/>
      <c r="AB26" s="23"/>
      <c r="AC26" s="23"/>
      <c r="AD26" s="23"/>
      <c r="AE26" s="23"/>
      <c r="AF26" s="23"/>
      <c r="AG26" s="23"/>
      <c r="AH26" s="23"/>
      <c r="AI26" s="23"/>
    </row>
    <row r="27" spans="2:35" ht="15" customHeight="1" x14ac:dyDescent="0.15">
      <c r="B27" s="3461" t="s">
        <v>147</v>
      </c>
      <c r="C27" s="3462"/>
      <c r="D27" s="3463"/>
      <c r="E27" s="3451"/>
      <c r="F27" s="3339"/>
      <c r="G27" s="3376"/>
      <c r="H27" s="3340"/>
      <c r="I27" s="3411"/>
      <c r="J27" s="3412"/>
      <c r="K27" s="3412"/>
      <c r="L27" s="3412"/>
      <c r="M27" s="3412"/>
      <c r="N27" s="3412"/>
      <c r="O27" s="3412"/>
      <c r="P27" s="3412"/>
      <c r="Q27" s="3412"/>
      <c r="R27" s="3412"/>
      <c r="S27" s="3413"/>
      <c r="T27" s="3416"/>
      <c r="U27" s="3417"/>
      <c r="V27" s="3421"/>
      <c r="W27" s="3422"/>
      <c r="X27" s="3423"/>
      <c r="Y27" s="3427"/>
      <c r="Z27" s="3428"/>
      <c r="AA27" s="3429"/>
    </row>
    <row r="28" spans="2:35" ht="25.5" customHeight="1" thickBot="1" x14ac:dyDescent="0.2">
      <c r="B28" s="3439"/>
      <c r="C28" s="3440"/>
      <c r="D28" s="3441"/>
      <c r="E28" s="3452"/>
      <c r="F28" s="3375"/>
      <c r="G28" s="3377"/>
      <c r="H28" s="3378"/>
      <c r="I28" s="3359">
        <f>入力1!L125</f>
        <v>0</v>
      </c>
      <c r="J28" s="3360"/>
      <c r="K28" s="3360"/>
      <c r="L28" s="3360"/>
      <c r="M28" s="3360"/>
      <c r="N28" s="3360"/>
      <c r="O28" s="3360"/>
      <c r="P28" s="3360"/>
      <c r="Q28" s="3360"/>
      <c r="R28" s="3360"/>
      <c r="S28" s="3361"/>
      <c r="T28" s="3362">
        <f>入力1!T125</f>
        <v>0</v>
      </c>
      <c r="U28" s="3363"/>
      <c r="V28" s="3329">
        <f>入力1!V125</f>
        <v>0</v>
      </c>
      <c r="W28" s="3330"/>
      <c r="X28" s="3331"/>
      <c r="Y28" s="3332">
        <f>入力1!X125</f>
        <v>0</v>
      </c>
      <c r="Z28" s="3333"/>
      <c r="AA28" s="3334"/>
      <c r="AB28" s="23"/>
      <c r="AC28" s="23"/>
      <c r="AD28" s="23"/>
      <c r="AE28" s="23"/>
      <c r="AF28" s="23"/>
      <c r="AG28" s="23"/>
      <c r="AH28" s="23"/>
      <c r="AI28" s="23"/>
    </row>
    <row r="29" spans="2:35" ht="25.5" customHeight="1" x14ac:dyDescent="0.15">
      <c r="B29" s="3335">
        <f>入力1!D128</f>
        <v>0</v>
      </c>
      <c r="C29" s="3336"/>
      <c r="D29" s="3337"/>
      <c r="E29" s="3344" t="str">
        <f>IF(入力1!H128="","",入力1!H128)</f>
        <v/>
      </c>
      <c r="F29" s="3336" t="s">
        <v>14</v>
      </c>
      <c r="G29" s="3346" t="str">
        <f>IF(入力1!H128="","",入力1!H128)</f>
        <v/>
      </c>
      <c r="H29" s="3337" t="s">
        <v>1</v>
      </c>
      <c r="I29" s="3348">
        <f>入力1!L128</f>
        <v>0</v>
      </c>
      <c r="J29" s="3349"/>
      <c r="K29" s="3349"/>
      <c r="L29" s="3349"/>
      <c r="M29" s="3349"/>
      <c r="N29" s="3349"/>
      <c r="O29" s="3349"/>
      <c r="P29" s="3349"/>
      <c r="Q29" s="3349"/>
      <c r="R29" s="3349"/>
      <c r="S29" s="3350"/>
      <c r="T29" s="3351">
        <f>入力1!T128</f>
        <v>0</v>
      </c>
      <c r="U29" s="3352"/>
      <c r="V29" s="3353">
        <f>入力1!V128</f>
        <v>0</v>
      </c>
      <c r="W29" s="3354"/>
      <c r="X29" s="3355"/>
      <c r="Y29" s="3356">
        <f>入力1!X128</f>
        <v>0</v>
      </c>
      <c r="Z29" s="3357"/>
      <c r="AA29" s="3358"/>
    </row>
    <row r="30" spans="2:35" ht="25.5" customHeight="1" x14ac:dyDescent="0.15">
      <c r="B30" s="3338"/>
      <c r="C30" s="3339"/>
      <c r="D30" s="3340"/>
      <c r="E30" s="3345"/>
      <c r="F30" s="3339"/>
      <c r="G30" s="3347"/>
      <c r="H30" s="3340"/>
      <c r="I30" s="3359">
        <f>入力1!L129</f>
        <v>0</v>
      </c>
      <c r="J30" s="3360"/>
      <c r="K30" s="3360"/>
      <c r="L30" s="3360"/>
      <c r="M30" s="3360"/>
      <c r="N30" s="3360"/>
      <c r="O30" s="3360"/>
      <c r="P30" s="3360"/>
      <c r="Q30" s="3360"/>
      <c r="R30" s="3360"/>
      <c r="S30" s="3361"/>
      <c r="T30" s="3362">
        <f>入力1!T129</f>
        <v>0</v>
      </c>
      <c r="U30" s="3363"/>
      <c r="V30" s="3329">
        <f>入力1!V129</f>
        <v>0</v>
      </c>
      <c r="W30" s="3330"/>
      <c r="X30" s="3331"/>
      <c r="Y30" s="3332">
        <f>入力1!X129</f>
        <v>0</v>
      </c>
      <c r="Z30" s="3333"/>
      <c r="AA30" s="3334"/>
      <c r="AB30" s="23"/>
      <c r="AC30" s="23"/>
      <c r="AD30" s="23"/>
      <c r="AE30" s="23"/>
      <c r="AF30" s="23"/>
      <c r="AG30" s="23"/>
      <c r="AH30" s="23"/>
      <c r="AI30" s="23"/>
    </row>
    <row r="31" spans="2:35" ht="10.5" customHeight="1" x14ac:dyDescent="0.15">
      <c r="B31" s="3341"/>
      <c r="C31" s="3342"/>
      <c r="D31" s="3343"/>
      <c r="E31" s="3451">
        <f>入力1!H130</f>
        <v>0</v>
      </c>
      <c r="F31" s="3339" t="s">
        <v>46</v>
      </c>
      <c r="G31" s="3376">
        <f>入力1!J130</f>
        <v>0</v>
      </c>
      <c r="H31" s="3340" t="s">
        <v>45</v>
      </c>
      <c r="I31" s="3408">
        <f>入力1!L130</f>
        <v>0</v>
      </c>
      <c r="J31" s="3409"/>
      <c r="K31" s="3409"/>
      <c r="L31" s="3409"/>
      <c r="M31" s="3409"/>
      <c r="N31" s="3409"/>
      <c r="O31" s="3409"/>
      <c r="P31" s="3409"/>
      <c r="Q31" s="3409"/>
      <c r="R31" s="3409"/>
      <c r="S31" s="3410"/>
      <c r="T31" s="3414">
        <f>入力1!T130</f>
        <v>0</v>
      </c>
      <c r="U31" s="3415"/>
      <c r="V31" s="3418">
        <f>入力1!V130</f>
        <v>0</v>
      </c>
      <c r="W31" s="3419"/>
      <c r="X31" s="3420"/>
      <c r="Y31" s="3424">
        <f>入力1!X130</f>
        <v>0</v>
      </c>
      <c r="Z31" s="3425"/>
      <c r="AA31" s="3426"/>
      <c r="AB31" s="23"/>
      <c r="AC31" s="23"/>
      <c r="AD31" s="23"/>
      <c r="AE31" s="23"/>
      <c r="AF31" s="23"/>
      <c r="AG31" s="23"/>
      <c r="AH31" s="23"/>
      <c r="AI31" s="23"/>
    </row>
    <row r="32" spans="2:35" ht="15" customHeight="1" x14ac:dyDescent="0.15">
      <c r="B32" s="3461" t="s">
        <v>147</v>
      </c>
      <c r="C32" s="3462"/>
      <c r="D32" s="3463"/>
      <c r="E32" s="3451"/>
      <c r="F32" s="3339"/>
      <c r="G32" s="3376"/>
      <c r="H32" s="3340"/>
      <c r="I32" s="3411"/>
      <c r="J32" s="3412"/>
      <c r="K32" s="3412"/>
      <c r="L32" s="3412"/>
      <c r="M32" s="3412"/>
      <c r="N32" s="3412"/>
      <c r="O32" s="3412"/>
      <c r="P32" s="3412"/>
      <c r="Q32" s="3412"/>
      <c r="R32" s="3412"/>
      <c r="S32" s="3413"/>
      <c r="T32" s="3416"/>
      <c r="U32" s="3417"/>
      <c r="V32" s="3421"/>
      <c r="W32" s="3422"/>
      <c r="X32" s="3423"/>
      <c r="Y32" s="3427"/>
      <c r="Z32" s="3428"/>
      <c r="AA32" s="3429"/>
    </row>
    <row r="33" spans="1:35" ht="25.5" customHeight="1" thickBot="1" x14ac:dyDescent="0.2">
      <c r="B33" s="3439"/>
      <c r="C33" s="3440"/>
      <c r="D33" s="3441"/>
      <c r="E33" s="3452"/>
      <c r="F33" s="3375"/>
      <c r="G33" s="3377"/>
      <c r="H33" s="3378"/>
      <c r="I33" s="3359">
        <f>入力1!L131</f>
        <v>0</v>
      </c>
      <c r="J33" s="3360"/>
      <c r="K33" s="3360"/>
      <c r="L33" s="3360"/>
      <c r="M33" s="3360"/>
      <c r="N33" s="3360"/>
      <c r="O33" s="3360"/>
      <c r="P33" s="3360"/>
      <c r="Q33" s="3360"/>
      <c r="R33" s="3360"/>
      <c r="S33" s="3361"/>
      <c r="T33" s="3362">
        <f>入力1!T131</f>
        <v>0</v>
      </c>
      <c r="U33" s="3363"/>
      <c r="V33" s="3329">
        <f>入力1!V131</f>
        <v>0</v>
      </c>
      <c r="W33" s="3330"/>
      <c r="X33" s="3331"/>
      <c r="Y33" s="3332">
        <f>入力1!X131</f>
        <v>0</v>
      </c>
      <c r="Z33" s="3333"/>
      <c r="AA33" s="3334"/>
      <c r="AB33" s="23"/>
      <c r="AC33" s="23"/>
      <c r="AD33" s="23"/>
      <c r="AE33" s="23"/>
      <c r="AF33" s="23"/>
      <c r="AG33" s="23"/>
      <c r="AH33" s="23"/>
      <c r="AI33" s="23"/>
    </row>
    <row r="34" spans="1:35" ht="26.25" customHeight="1" thickBot="1" x14ac:dyDescent="0.2">
      <c r="B34" s="3533"/>
      <c r="C34" s="3534"/>
      <c r="D34" s="3534"/>
      <c r="E34" s="3534"/>
      <c r="F34" s="3534"/>
      <c r="G34" s="3534"/>
      <c r="H34" s="3534"/>
      <c r="I34" s="3534"/>
      <c r="J34" s="3534"/>
      <c r="K34" s="3534"/>
      <c r="L34" s="3534"/>
      <c r="M34" s="3534"/>
      <c r="N34" s="3534"/>
      <c r="O34" s="3534"/>
      <c r="P34" s="3534"/>
      <c r="Q34" s="3534"/>
      <c r="R34" s="3534"/>
      <c r="S34" s="3535"/>
      <c r="T34" s="3536" t="s">
        <v>144</v>
      </c>
      <c r="U34" s="3537"/>
      <c r="V34" s="3537"/>
      <c r="W34" s="3537"/>
      <c r="X34" s="3538"/>
      <c r="Y34" s="3529">
        <f>SUM(Y14:AA33)</f>
        <v>0</v>
      </c>
      <c r="Z34" s="3529"/>
      <c r="AA34" s="3530"/>
    </row>
    <row r="35" spans="1:35" ht="30" customHeight="1" x14ac:dyDescent="0.15">
      <c r="A35" s="2"/>
      <c r="B35" s="3311" t="s">
        <v>401</v>
      </c>
      <c r="C35" s="3311"/>
      <c r="D35" s="3311"/>
      <c r="E35" s="3311"/>
      <c r="F35" s="3311"/>
      <c r="G35" s="3311"/>
      <c r="H35" s="3311"/>
      <c r="I35" s="3311"/>
      <c r="J35" s="3311"/>
      <c r="K35" s="3311"/>
      <c r="L35" s="3311"/>
      <c r="M35" s="3311"/>
      <c r="N35" s="3311"/>
      <c r="O35" s="3311"/>
      <c r="P35" s="3311"/>
      <c r="Q35" s="3311"/>
      <c r="R35" s="3311"/>
      <c r="S35" s="3311"/>
      <c r="T35" s="3311"/>
      <c r="U35" s="3311"/>
      <c r="V35" s="3311"/>
      <c r="W35" s="3311"/>
      <c r="X35" s="3311"/>
      <c r="Y35" s="3311"/>
      <c r="Z35" s="3311"/>
      <c r="AA35" s="3311"/>
      <c r="AB35" s="23"/>
      <c r="AC35" s="23"/>
      <c r="AD35" s="23"/>
      <c r="AE35" s="23"/>
      <c r="AF35" s="23"/>
      <c r="AG35" s="23"/>
      <c r="AH35" s="23"/>
      <c r="AI35" s="23"/>
    </row>
    <row r="36" spans="1:35" ht="21" customHeight="1" x14ac:dyDescent="0.15">
      <c r="B36" s="96"/>
      <c r="C36" s="3312" t="s">
        <v>48</v>
      </c>
      <c r="D36" s="3312"/>
      <c r="E36" s="3312"/>
      <c r="F36" s="3312"/>
      <c r="G36" s="3312"/>
      <c r="H36" s="92" t="str">
        <f>IF(入力1!O95="自然の家の食器を利用","○","")</f>
        <v/>
      </c>
      <c r="I36" s="93" t="s">
        <v>44</v>
      </c>
      <c r="J36" s="96"/>
      <c r="K36" s="3312" t="s">
        <v>49</v>
      </c>
      <c r="L36" s="3312"/>
      <c r="M36" s="3312"/>
      <c r="N36" s="3312"/>
      <c r="O36" s="3312"/>
      <c r="P36" s="3312"/>
      <c r="Q36" s="95" t="str">
        <f>IF(入力1!O95="使い捨て食器を購入","○","")</f>
        <v/>
      </c>
      <c r="R36" s="93" t="s">
        <v>44</v>
      </c>
      <c r="S36" s="96"/>
      <c r="T36" s="3312" t="s">
        <v>50</v>
      </c>
      <c r="U36" s="3312"/>
      <c r="V36" s="3312"/>
      <c r="W36" s="3312"/>
      <c r="X36" s="92" t="str">
        <f>IF(入力1!O95="食器を持参","○","")</f>
        <v/>
      </c>
      <c r="Y36" s="93" t="s">
        <v>44</v>
      </c>
      <c r="Z36" s="94"/>
      <c r="AA36" s="94"/>
      <c r="AB36" s="2"/>
    </row>
    <row r="37" spans="1:35" ht="40.5" customHeight="1" x14ac:dyDescent="0.15">
      <c r="A37" s="2"/>
      <c r="B37" s="3313" t="s">
        <v>211</v>
      </c>
      <c r="C37" s="3313"/>
      <c r="D37" s="3313"/>
      <c r="E37" s="3313"/>
      <c r="F37" s="3313"/>
      <c r="G37" s="3313"/>
      <c r="H37" s="3313"/>
      <c r="I37" s="3313"/>
      <c r="J37" s="3313"/>
      <c r="K37" s="3313"/>
      <c r="L37" s="3313"/>
      <c r="M37" s="3313"/>
      <c r="N37" s="3313"/>
      <c r="O37" s="3313"/>
      <c r="P37" s="3313"/>
      <c r="Q37" s="3313"/>
      <c r="R37" s="3313"/>
      <c r="S37" s="3313"/>
      <c r="T37" s="3313"/>
      <c r="U37" s="3313"/>
      <c r="V37" s="3313"/>
      <c r="W37" s="3313"/>
      <c r="X37" s="3313"/>
      <c r="Y37" s="3313"/>
      <c r="Z37" s="3313"/>
      <c r="AA37" s="3313"/>
      <c r="AB37" s="23"/>
      <c r="AC37" s="23"/>
      <c r="AD37" s="23"/>
      <c r="AE37" s="99"/>
      <c r="AF37" s="23"/>
      <c r="AG37" s="23"/>
      <c r="AH37" s="23"/>
      <c r="AI37" s="23"/>
    </row>
    <row r="38" spans="1:35" ht="2.25" customHeight="1" thickBot="1" x14ac:dyDescent="0.2">
      <c r="A38" s="2"/>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23"/>
      <c r="AC38" s="23"/>
      <c r="AD38" s="23"/>
      <c r="AE38" s="99"/>
      <c r="AF38" s="23"/>
      <c r="AG38" s="23"/>
      <c r="AH38" s="23"/>
      <c r="AI38" s="23"/>
    </row>
    <row r="39" spans="1:35" ht="19.5" customHeight="1" thickBot="1" x14ac:dyDescent="0.2">
      <c r="B39" s="3314" t="s">
        <v>26</v>
      </c>
      <c r="C39" s="3315"/>
      <c r="D39" s="3316"/>
      <c r="E39" s="3317" t="s">
        <v>19</v>
      </c>
      <c r="F39" s="3318"/>
      <c r="G39" s="3318"/>
      <c r="H39" s="3318"/>
      <c r="I39" s="3318"/>
      <c r="J39" s="3318"/>
      <c r="K39" s="3318"/>
      <c r="L39" s="3318"/>
      <c r="M39" s="3318"/>
      <c r="N39" s="3318"/>
      <c r="O39" s="3318"/>
      <c r="P39" s="3318"/>
      <c r="Q39" s="3318"/>
      <c r="R39" s="3318"/>
      <c r="S39" s="3318"/>
      <c r="T39" s="3319"/>
      <c r="U39" s="3317" t="s">
        <v>27</v>
      </c>
      <c r="V39" s="3318"/>
      <c r="W39" s="3318"/>
      <c r="X39" s="3318"/>
      <c r="Y39" s="3318"/>
      <c r="Z39" s="3318"/>
      <c r="AA39" s="3320"/>
    </row>
    <row r="40" spans="1:35" ht="22.5" customHeight="1" x14ac:dyDescent="0.15">
      <c r="B40" s="3321">
        <f>入力1!M104</f>
        <v>0</v>
      </c>
      <c r="C40" s="3322"/>
      <c r="D40" s="3323"/>
      <c r="E40" s="3324" t="s">
        <v>148</v>
      </c>
      <c r="F40" s="3325"/>
      <c r="G40" s="3325"/>
      <c r="H40" s="3325"/>
      <c r="I40" s="3325"/>
      <c r="J40" s="3325"/>
      <c r="K40" s="3325"/>
      <c r="L40" s="3325"/>
      <c r="M40" s="104" t="s">
        <v>94</v>
      </c>
      <c r="N40" s="3326">
        <f>入力1!I104</f>
        <v>0</v>
      </c>
      <c r="O40" s="3326"/>
      <c r="P40" s="3326"/>
      <c r="Q40" s="105" t="s">
        <v>43</v>
      </c>
      <c r="R40" s="106"/>
      <c r="S40" s="106"/>
      <c r="T40" s="107"/>
      <c r="U40" s="3327">
        <f>入力1!P104</f>
        <v>0</v>
      </c>
      <c r="V40" s="3327"/>
      <c r="W40" s="3327"/>
      <c r="X40" s="3327"/>
      <c r="Y40" s="3327"/>
      <c r="Z40" s="3327"/>
      <c r="AA40" s="3328"/>
    </row>
    <row r="41" spans="1:35" ht="22.5" customHeight="1" x14ac:dyDescent="0.15">
      <c r="B41" s="3298">
        <f>入力1!M105</f>
        <v>0</v>
      </c>
      <c r="C41" s="3088"/>
      <c r="D41" s="3089"/>
      <c r="E41" s="3299">
        <f>入力1!D105</f>
        <v>0</v>
      </c>
      <c r="F41" s="3300"/>
      <c r="G41" s="3300"/>
      <c r="H41" s="3300"/>
      <c r="I41" s="3300"/>
      <c r="J41" s="3300"/>
      <c r="K41" s="3300"/>
      <c r="L41" s="3300"/>
      <c r="M41" s="3300"/>
      <c r="N41" s="3300"/>
      <c r="O41" s="3300"/>
      <c r="P41" s="3300"/>
      <c r="Q41" s="3300"/>
      <c r="R41" s="3300"/>
      <c r="S41" s="3300"/>
      <c r="T41" s="3301"/>
      <c r="U41" s="3302">
        <f>入力1!P105</f>
        <v>0</v>
      </c>
      <c r="V41" s="3302"/>
      <c r="W41" s="3302"/>
      <c r="X41" s="3302"/>
      <c r="Y41" s="3302"/>
      <c r="Z41" s="3302"/>
      <c r="AA41" s="3303"/>
    </row>
    <row r="42" spans="1:35" ht="22.5" customHeight="1" thickBot="1" x14ac:dyDescent="0.2">
      <c r="B42" s="3304">
        <f>入力1!M106</f>
        <v>0</v>
      </c>
      <c r="C42" s="3063"/>
      <c r="D42" s="3064"/>
      <c r="E42" s="3305">
        <f>入力1!D106</f>
        <v>0</v>
      </c>
      <c r="F42" s="3306"/>
      <c r="G42" s="3306"/>
      <c r="H42" s="3306"/>
      <c r="I42" s="3306"/>
      <c r="J42" s="3306"/>
      <c r="K42" s="3306"/>
      <c r="L42" s="3306"/>
      <c r="M42" s="3306"/>
      <c r="N42" s="3306"/>
      <c r="O42" s="3306"/>
      <c r="P42" s="3306"/>
      <c r="Q42" s="3306"/>
      <c r="R42" s="3306"/>
      <c r="S42" s="3306"/>
      <c r="T42" s="3307"/>
      <c r="U42" s="3308">
        <f>入力1!P106</f>
        <v>0</v>
      </c>
      <c r="V42" s="3309"/>
      <c r="W42" s="3309"/>
      <c r="X42" s="3309"/>
      <c r="Y42" s="3309"/>
      <c r="Z42" s="3309"/>
      <c r="AA42" s="3310"/>
    </row>
    <row r="43" spans="1:35" ht="44.25" customHeight="1" x14ac:dyDescent="0.15">
      <c r="B43" s="42"/>
      <c r="C43" s="42"/>
      <c r="D43" s="42"/>
      <c r="E43" s="360"/>
      <c r="F43" s="360"/>
      <c r="G43" s="360"/>
      <c r="H43" s="360"/>
      <c r="I43" s="360"/>
      <c r="J43" s="360"/>
      <c r="K43" s="360"/>
      <c r="L43" s="360"/>
      <c r="M43" s="360"/>
      <c r="N43" s="360"/>
      <c r="O43" s="360"/>
      <c r="P43" s="360"/>
      <c r="Q43" s="360"/>
      <c r="R43" s="360"/>
      <c r="S43" s="360"/>
      <c r="T43" s="360"/>
      <c r="U43" s="767"/>
      <c r="V43" s="767"/>
      <c r="W43" s="767"/>
      <c r="X43" s="767"/>
      <c r="Y43" s="767"/>
      <c r="Z43" s="767"/>
      <c r="AA43" s="767"/>
    </row>
    <row r="44" spans="1:35" ht="20.25" customHeight="1" x14ac:dyDescent="0.15">
      <c r="A44" s="2"/>
      <c r="B44" s="3503"/>
      <c r="C44" s="3503"/>
      <c r="D44" s="3503"/>
      <c r="E44" s="80"/>
      <c r="F44" s="80"/>
      <c r="G44" s="80"/>
      <c r="H44" s="80"/>
      <c r="I44" s="80"/>
      <c r="J44" s="80"/>
      <c r="K44" s="80"/>
      <c r="L44" s="80"/>
      <c r="M44" s="80"/>
      <c r="N44" s="80"/>
      <c r="O44" s="80"/>
      <c r="P44" s="80"/>
      <c r="Q44" s="80"/>
      <c r="S44" s="3042" t="s">
        <v>5</v>
      </c>
      <c r="T44" s="3042"/>
      <c r="U44" s="3042"/>
      <c r="V44" s="3531">
        <f>V2</f>
        <v>0</v>
      </c>
      <c r="W44" s="3531"/>
      <c r="X44" s="3531"/>
      <c r="Y44" s="3531"/>
      <c r="Z44" s="3531"/>
      <c r="AA44" s="3531"/>
      <c r="AB44" s="209"/>
    </row>
    <row r="45" spans="1:35" ht="20.25" customHeight="1" x14ac:dyDescent="0.15">
      <c r="A45" s="2"/>
      <c r="B45" s="3503"/>
      <c r="C45" s="3503"/>
      <c r="D45" s="3503"/>
      <c r="E45" s="80"/>
      <c r="F45" s="80"/>
      <c r="G45" s="80"/>
      <c r="H45" s="80"/>
      <c r="I45" s="80"/>
      <c r="J45" s="80"/>
      <c r="K45" s="80"/>
      <c r="L45" s="80"/>
      <c r="M45" s="80"/>
      <c r="N45" s="80"/>
      <c r="O45" s="80"/>
      <c r="P45" s="80"/>
      <c r="Q45" s="80"/>
      <c r="S45" s="3043" t="s">
        <v>6</v>
      </c>
      <c r="T45" s="3043"/>
      <c r="U45" s="3043"/>
      <c r="V45" s="3532" t="str">
        <f>V3</f>
        <v xml:space="preserve">　　　月　 　 日 　　 ：　 </v>
      </c>
      <c r="W45" s="3532"/>
      <c r="X45" s="3532"/>
      <c r="Y45" s="3532"/>
      <c r="Z45" s="3532"/>
      <c r="AA45" s="3532"/>
      <c r="AB45" s="209"/>
      <c r="AD45" s="40"/>
    </row>
    <row r="46" spans="1:35" ht="33.75" customHeight="1" x14ac:dyDescent="0.25">
      <c r="B46" s="3504" t="s">
        <v>138</v>
      </c>
      <c r="C46" s="3504"/>
      <c r="D46" s="3504"/>
      <c r="E46" s="3504"/>
      <c r="F46" s="3504"/>
      <c r="G46" s="3504"/>
      <c r="H46" s="3504"/>
      <c r="I46" s="3504"/>
      <c r="J46" s="3504"/>
      <c r="K46" s="3504"/>
      <c r="L46" s="3504"/>
      <c r="M46" s="3504"/>
      <c r="N46" s="3504"/>
      <c r="O46" s="3504"/>
      <c r="P46" s="3504"/>
      <c r="Q46" s="3504"/>
      <c r="R46" s="3504"/>
      <c r="S46" s="3504"/>
      <c r="T46" s="3504"/>
      <c r="U46" s="82" t="s">
        <v>209</v>
      </c>
      <c r="V46" s="3505">
        <v>2</v>
      </c>
      <c r="W46" s="3505"/>
      <c r="X46" s="210" t="s">
        <v>56</v>
      </c>
      <c r="Y46" s="3505">
        <v>2</v>
      </c>
      <c r="Z46" s="3505"/>
      <c r="AA46" s="211" t="s">
        <v>57</v>
      </c>
      <c r="AB46" s="209"/>
    </row>
    <row r="47" spans="1:35" ht="3.75" customHeight="1" thickBot="1" x14ac:dyDescent="0.3">
      <c r="A47" s="209"/>
      <c r="B47" s="212"/>
      <c r="C47" s="212"/>
      <c r="D47" s="212"/>
      <c r="E47" s="212"/>
      <c r="F47" s="212"/>
      <c r="G47" s="212"/>
      <c r="H47" s="212"/>
      <c r="I47" s="212"/>
      <c r="J47" s="212"/>
      <c r="K47" s="212"/>
      <c r="L47" s="212"/>
      <c r="M47" s="212"/>
      <c r="N47" s="212"/>
      <c r="O47" s="212"/>
      <c r="P47" s="212"/>
      <c r="Q47" s="212"/>
      <c r="R47" s="212"/>
      <c r="S47" s="212"/>
      <c r="T47" s="212"/>
      <c r="U47" s="213"/>
      <c r="V47" s="214"/>
      <c r="W47" s="214"/>
      <c r="X47" s="215"/>
      <c r="Y47" s="214"/>
      <c r="Z47" s="214"/>
      <c r="AA47" s="216"/>
      <c r="AB47" s="209"/>
    </row>
    <row r="48" spans="1:35" ht="26.25" customHeight="1" x14ac:dyDescent="0.15">
      <c r="A48" s="209"/>
      <c r="B48" s="3464" t="s">
        <v>28</v>
      </c>
      <c r="C48" s="3465"/>
      <c r="D48" s="3466"/>
      <c r="E48" s="3480">
        <f>E6</f>
        <v>0</v>
      </c>
      <c r="F48" s="3481"/>
      <c r="G48" s="3481"/>
      <c r="H48" s="3482" t="s">
        <v>13</v>
      </c>
      <c r="I48" s="3482"/>
      <c r="J48" s="503">
        <f>J6</f>
        <v>0</v>
      </c>
      <c r="K48" s="504" t="s">
        <v>14</v>
      </c>
      <c r="L48" s="503">
        <f>L6</f>
        <v>0</v>
      </c>
      <c r="M48" s="504" t="s">
        <v>31</v>
      </c>
      <c r="N48" s="503" t="s">
        <v>15</v>
      </c>
      <c r="O48" s="504" t="str">
        <f>④物品発注!O6</f>
        <v/>
      </c>
      <c r="P48" s="102" t="s">
        <v>16</v>
      </c>
      <c r="Q48" s="3467" t="s">
        <v>34</v>
      </c>
      <c r="R48" s="3467"/>
      <c r="S48" s="512" t="str">
        <f>S6</f>
        <v/>
      </c>
      <c r="T48" s="504" t="s">
        <v>14</v>
      </c>
      <c r="U48" s="513" t="str">
        <f>U6</f>
        <v/>
      </c>
      <c r="V48" s="504" t="s">
        <v>31</v>
      </c>
      <c r="W48" s="503" t="s">
        <v>15</v>
      </c>
      <c r="X48" s="504" t="str">
        <f>X6</f>
        <v/>
      </c>
      <c r="Y48" s="102" t="s">
        <v>16</v>
      </c>
      <c r="Z48" s="3468" t="s">
        <v>47</v>
      </c>
      <c r="AA48" s="3469"/>
      <c r="AB48" s="217"/>
      <c r="AC48" s="23"/>
      <c r="AD48" s="23"/>
      <c r="AE48" s="23"/>
      <c r="AF48" s="23"/>
      <c r="AG48" s="23"/>
      <c r="AH48" s="23"/>
      <c r="AI48" s="23"/>
    </row>
    <row r="49" spans="1:35" ht="30" customHeight="1" thickBot="1" x14ac:dyDescent="0.2">
      <c r="A49" s="209"/>
      <c r="B49" s="3470" t="s">
        <v>7</v>
      </c>
      <c r="C49" s="3471"/>
      <c r="D49" s="3472"/>
      <c r="E49" s="3473" t="str">
        <f>E7</f>
        <v/>
      </c>
      <c r="F49" s="3474"/>
      <c r="G49" s="3474"/>
      <c r="H49" s="3474"/>
      <c r="I49" s="3474"/>
      <c r="J49" s="3474"/>
      <c r="K49" s="3474"/>
      <c r="L49" s="3474"/>
      <c r="M49" s="3474"/>
      <c r="N49" s="3474"/>
      <c r="O49" s="3474"/>
      <c r="P49" s="3474"/>
      <c r="Q49" s="3474"/>
      <c r="R49" s="3474"/>
      <c r="S49" s="3474"/>
      <c r="T49" s="3474"/>
      <c r="U49" s="3474"/>
      <c r="V49" s="3474"/>
      <c r="W49" s="3474"/>
      <c r="X49" s="3474"/>
      <c r="Y49" s="3474"/>
      <c r="Z49" s="3474"/>
      <c r="AA49" s="3475"/>
      <c r="AB49" s="217"/>
      <c r="AC49" s="23"/>
      <c r="AD49" s="23"/>
      <c r="AE49" s="23"/>
      <c r="AF49" s="23"/>
      <c r="AG49" s="23"/>
      <c r="AH49" s="23"/>
      <c r="AI49" s="23"/>
    </row>
    <row r="50" spans="1:35" ht="18.75" customHeight="1" x14ac:dyDescent="0.15">
      <c r="A50" s="209"/>
      <c r="B50" s="3476" t="s">
        <v>145</v>
      </c>
      <c r="C50" s="3476"/>
      <c r="D50" s="3476"/>
      <c r="E50" s="3476"/>
      <c r="F50" s="3476"/>
      <c r="G50" s="3476"/>
      <c r="H50" s="3476"/>
      <c r="I50" s="3476"/>
      <c r="J50" s="3476"/>
      <c r="K50" s="3476"/>
      <c r="L50" s="3476"/>
      <c r="M50" s="3476"/>
      <c r="N50" s="3476"/>
      <c r="O50" s="3476"/>
      <c r="P50" s="3476"/>
      <c r="Q50" s="3476"/>
      <c r="R50" s="3476"/>
      <c r="S50" s="3476"/>
      <c r="T50" s="3476"/>
      <c r="U50" s="3476"/>
      <c r="V50" s="3476"/>
      <c r="W50" s="3476"/>
      <c r="X50" s="3476"/>
      <c r="Y50" s="3476"/>
      <c r="Z50" s="3476"/>
      <c r="AA50" s="218"/>
      <c r="AB50" s="217"/>
      <c r="AC50" s="23"/>
      <c r="AD50" s="23"/>
      <c r="AE50" s="23"/>
      <c r="AF50" s="23"/>
      <c r="AG50" s="23"/>
      <c r="AH50" s="91"/>
      <c r="AI50" s="23"/>
    </row>
    <row r="51" spans="1:35" ht="17.25" customHeight="1" x14ac:dyDescent="0.15">
      <c r="A51" s="209"/>
      <c r="B51" s="219"/>
      <c r="C51" s="357" t="s">
        <v>15</v>
      </c>
      <c r="D51" s="358" t="str">
        <f>D9</f>
        <v/>
      </c>
      <c r="E51" s="359" t="s">
        <v>33</v>
      </c>
      <c r="F51" s="3477" t="s">
        <v>139</v>
      </c>
      <c r="G51" s="3477"/>
      <c r="H51" s="3477"/>
      <c r="I51" s="3477"/>
      <c r="J51" s="3478" t="s">
        <v>141</v>
      </c>
      <c r="K51" s="3478"/>
      <c r="L51" s="3479" t="s">
        <v>143</v>
      </c>
      <c r="M51" s="3479"/>
      <c r="N51" s="3479"/>
      <c r="O51" s="3479"/>
      <c r="P51" s="3479"/>
      <c r="Q51" s="3479"/>
      <c r="R51" s="3479"/>
      <c r="S51" s="3479"/>
      <c r="T51" s="3479"/>
      <c r="U51" s="3479"/>
      <c r="V51" s="3479"/>
      <c r="W51" s="3479"/>
      <c r="X51" s="3479"/>
      <c r="Y51" s="3479"/>
      <c r="Z51" s="3479"/>
      <c r="AA51" s="3479"/>
      <c r="AB51" s="217"/>
      <c r="AC51" s="23"/>
      <c r="AD51" s="23"/>
      <c r="AE51" s="23"/>
      <c r="AF51" s="23"/>
      <c r="AG51" s="23"/>
      <c r="AH51" s="23"/>
      <c r="AI51" s="23"/>
    </row>
    <row r="52" spans="1:35" ht="17.25" customHeight="1" x14ac:dyDescent="0.15">
      <c r="A52" s="209"/>
      <c r="B52" s="222"/>
      <c r="C52" s="357" t="s">
        <v>15</v>
      </c>
      <c r="D52" s="358" t="str">
        <f>D10</f>
        <v/>
      </c>
      <c r="E52" s="359" t="s">
        <v>33</v>
      </c>
      <c r="F52" s="3373" t="s">
        <v>140</v>
      </c>
      <c r="G52" s="3373"/>
      <c r="H52" s="3373"/>
      <c r="I52" s="3373"/>
      <c r="J52" s="3374" t="s">
        <v>141</v>
      </c>
      <c r="K52" s="3374"/>
      <c r="L52" s="3373" t="s">
        <v>142</v>
      </c>
      <c r="M52" s="3373"/>
      <c r="N52" s="3373"/>
      <c r="O52" s="3373"/>
      <c r="P52" s="3373"/>
      <c r="Q52" s="3373"/>
      <c r="R52" s="3373"/>
      <c r="S52" s="3373"/>
      <c r="T52" s="3373"/>
      <c r="U52" s="3373"/>
      <c r="V52" s="3373"/>
      <c r="W52" s="3373"/>
      <c r="X52" s="3373"/>
      <c r="Y52" s="3373"/>
      <c r="Z52" s="3373"/>
      <c r="AA52" s="3373"/>
      <c r="AB52" s="217"/>
      <c r="AC52" s="23"/>
      <c r="AD52" s="23"/>
      <c r="AE52" s="23"/>
      <c r="AF52" s="23"/>
      <c r="AG52" s="23"/>
      <c r="AH52" s="23"/>
      <c r="AI52" s="23"/>
    </row>
    <row r="53" spans="1:35" ht="2.25" customHeight="1" thickBot="1" x14ac:dyDescent="0.2">
      <c r="A53" s="209"/>
      <c r="B53" s="222"/>
      <c r="C53" s="220"/>
      <c r="D53" s="223"/>
      <c r="E53" s="221"/>
      <c r="F53" s="224"/>
      <c r="G53" s="224"/>
      <c r="H53" s="224"/>
      <c r="I53" s="224"/>
      <c r="J53" s="225"/>
      <c r="K53" s="225"/>
      <c r="L53" s="224"/>
      <c r="M53" s="224"/>
      <c r="N53" s="224"/>
      <c r="O53" s="224"/>
      <c r="P53" s="224"/>
      <c r="Q53" s="224"/>
      <c r="R53" s="224"/>
      <c r="S53" s="224"/>
      <c r="T53" s="224"/>
      <c r="U53" s="224"/>
      <c r="V53" s="224"/>
      <c r="W53" s="224"/>
      <c r="X53" s="224"/>
      <c r="Y53" s="224"/>
      <c r="Z53" s="224"/>
      <c r="AA53" s="224"/>
      <c r="AB53" s="217"/>
      <c r="AC53" s="23"/>
      <c r="AD53" s="23"/>
      <c r="AE53" s="23"/>
      <c r="AF53" s="23"/>
      <c r="AG53" s="23"/>
      <c r="AH53" s="23"/>
      <c r="AI53" s="23"/>
    </row>
    <row r="54" spans="1:35" ht="19.5" customHeight="1" x14ac:dyDescent="0.15">
      <c r="A54" s="209"/>
      <c r="B54" s="3483" t="s">
        <v>20</v>
      </c>
      <c r="C54" s="3484"/>
      <c r="D54" s="3485"/>
      <c r="E54" s="3489" t="s">
        <v>21</v>
      </c>
      <c r="F54" s="3484"/>
      <c r="G54" s="3484"/>
      <c r="H54" s="3485"/>
      <c r="I54" s="3491" t="s">
        <v>22</v>
      </c>
      <c r="J54" s="3492"/>
      <c r="K54" s="3492"/>
      <c r="L54" s="3492"/>
      <c r="M54" s="3492"/>
      <c r="N54" s="3492"/>
      <c r="O54" s="3492"/>
      <c r="P54" s="3492"/>
      <c r="Q54" s="3492"/>
      <c r="R54" s="3492"/>
      <c r="S54" s="3492"/>
      <c r="T54" s="3492"/>
      <c r="U54" s="3492"/>
      <c r="V54" s="3492"/>
      <c r="W54" s="3492"/>
      <c r="X54" s="3492"/>
      <c r="Y54" s="3492"/>
      <c r="Z54" s="3492"/>
      <c r="AA54" s="3493"/>
      <c r="AB54" s="217"/>
      <c r="AC54" s="23"/>
      <c r="AD54" s="23"/>
      <c r="AE54" s="23"/>
      <c r="AF54" s="23"/>
      <c r="AG54" s="23"/>
      <c r="AH54" s="23"/>
      <c r="AI54" s="23"/>
    </row>
    <row r="55" spans="1:35" ht="19.5" customHeight="1" thickBot="1" x14ac:dyDescent="0.2">
      <c r="A55" s="209"/>
      <c r="B55" s="3486"/>
      <c r="C55" s="3487"/>
      <c r="D55" s="3488"/>
      <c r="E55" s="3490"/>
      <c r="F55" s="3487"/>
      <c r="G55" s="3487"/>
      <c r="H55" s="3488"/>
      <c r="I55" s="3494" t="s">
        <v>149</v>
      </c>
      <c r="J55" s="3495"/>
      <c r="K55" s="3495"/>
      <c r="L55" s="3495"/>
      <c r="M55" s="3495"/>
      <c r="N55" s="3495"/>
      <c r="O55" s="3495"/>
      <c r="P55" s="3495"/>
      <c r="Q55" s="3495"/>
      <c r="R55" s="3495"/>
      <c r="S55" s="3496"/>
      <c r="T55" s="3494" t="s">
        <v>24</v>
      </c>
      <c r="U55" s="3497"/>
      <c r="V55" s="3494" t="s">
        <v>25</v>
      </c>
      <c r="W55" s="3495"/>
      <c r="X55" s="3496"/>
      <c r="Y55" s="3494" t="s">
        <v>23</v>
      </c>
      <c r="Z55" s="3495"/>
      <c r="AA55" s="3498"/>
      <c r="AB55" s="217"/>
      <c r="AC55" s="23"/>
      <c r="AD55" s="23"/>
      <c r="AE55" s="103"/>
      <c r="AF55" s="23"/>
      <c r="AG55" s="23"/>
      <c r="AH55" s="23"/>
      <c r="AI55" s="23"/>
    </row>
    <row r="56" spans="1:35" ht="25.5" customHeight="1" x14ac:dyDescent="0.15">
      <c r="A56" s="209"/>
      <c r="B56" s="3442">
        <f>入力1!D134</f>
        <v>0</v>
      </c>
      <c r="C56" s="3443"/>
      <c r="D56" s="3444"/>
      <c r="E56" s="3344" t="str">
        <f>IF(入力1!H134="","",入力1!H134)</f>
        <v/>
      </c>
      <c r="F56" s="3336" t="s">
        <v>14</v>
      </c>
      <c r="G56" s="3346" t="str">
        <f>IF(入力1!H134="","",入力1!H134)</f>
        <v/>
      </c>
      <c r="H56" s="3337" t="s">
        <v>1</v>
      </c>
      <c r="I56" s="3400">
        <f>入力1!L134</f>
        <v>0</v>
      </c>
      <c r="J56" s="3401"/>
      <c r="K56" s="3401"/>
      <c r="L56" s="3401"/>
      <c r="M56" s="3401"/>
      <c r="N56" s="3401"/>
      <c r="O56" s="3401"/>
      <c r="P56" s="3401"/>
      <c r="Q56" s="3401"/>
      <c r="R56" s="3401"/>
      <c r="S56" s="3402"/>
      <c r="T56" s="3403">
        <f>入力1!T134</f>
        <v>0</v>
      </c>
      <c r="U56" s="3404"/>
      <c r="V56" s="3405">
        <f>入力1!V134</f>
        <v>0</v>
      </c>
      <c r="W56" s="3406"/>
      <c r="X56" s="3407"/>
      <c r="Y56" s="3430">
        <f>入力1!X134</f>
        <v>0</v>
      </c>
      <c r="Z56" s="3431"/>
      <c r="AA56" s="3432"/>
      <c r="AB56" s="209"/>
    </row>
    <row r="57" spans="1:35" ht="25.5" customHeight="1" x14ac:dyDescent="0.15">
      <c r="A57" s="209"/>
      <c r="B57" s="3445"/>
      <c r="C57" s="3446"/>
      <c r="D57" s="3447"/>
      <c r="E57" s="3345"/>
      <c r="F57" s="3339"/>
      <c r="G57" s="3347"/>
      <c r="H57" s="3340"/>
      <c r="I57" s="3433">
        <f>入力1!L135</f>
        <v>0</v>
      </c>
      <c r="J57" s="3434"/>
      <c r="K57" s="3434"/>
      <c r="L57" s="3434"/>
      <c r="M57" s="3434"/>
      <c r="N57" s="3434"/>
      <c r="O57" s="3434"/>
      <c r="P57" s="3434"/>
      <c r="Q57" s="3434"/>
      <c r="R57" s="3434"/>
      <c r="S57" s="3435"/>
      <c r="T57" s="3395">
        <f>入力1!T135</f>
        <v>0</v>
      </c>
      <c r="U57" s="3396"/>
      <c r="V57" s="3397">
        <f>入力1!V135</f>
        <v>0</v>
      </c>
      <c r="W57" s="3398"/>
      <c r="X57" s="3399"/>
      <c r="Y57" s="3364">
        <f>入力1!X135</f>
        <v>0</v>
      </c>
      <c r="Z57" s="3365"/>
      <c r="AA57" s="3366"/>
      <c r="AB57" s="217"/>
      <c r="AC57" s="23"/>
      <c r="AD57" s="23"/>
      <c r="AE57" s="23"/>
      <c r="AF57" s="23"/>
      <c r="AG57" s="23"/>
      <c r="AH57" s="23"/>
      <c r="AI57" s="23"/>
    </row>
    <row r="58" spans="1:35" ht="10.5" customHeight="1" x14ac:dyDescent="0.15">
      <c r="A58" s="209"/>
      <c r="B58" s="3448"/>
      <c r="C58" s="3449"/>
      <c r="D58" s="3450"/>
      <c r="E58" s="3451">
        <f>入力1!H136</f>
        <v>0</v>
      </c>
      <c r="F58" s="3339" t="s">
        <v>46</v>
      </c>
      <c r="G58" s="3376">
        <f>入力1!J136</f>
        <v>0</v>
      </c>
      <c r="H58" s="3340" t="s">
        <v>45</v>
      </c>
      <c r="I58" s="3379">
        <f>入力1!L136</f>
        <v>0</v>
      </c>
      <c r="J58" s="3380"/>
      <c r="K58" s="3380"/>
      <c r="L58" s="3380"/>
      <c r="M58" s="3380"/>
      <c r="N58" s="3380"/>
      <c r="O58" s="3380"/>
      <c r="P58" s="3380"/>
      <c r="Q58" s="3380"/>
      <c r="R58" s="3380"/>
      <c r="S58" s="3381"/>
      <c r="T58" s="3385">
        <f>入力1!T136</f>
        <v>0</v>
      </c>
      <c r="U58" s="3386"/>
      <c r="V58" s="3389">
        <f>入力1!V136</f>
        <v>0</v>
      </c>
      <c r="W58" s="3390"/>
      <c r="X58" s="3391"/>
      <c r="Y58" s="3367">
        <f>入力1!X136</f>
        <v>0</v>
      </c>
      <c r="Z58" s="3368"/>
      <c r="AA58" s="3369"/>
      <c r="AB58" s="217"/>
      <c r="AC58" s="23"/>
      <c r="AD58" s="23"/>
      <c r="AE58" s="23"/>
      <c r="AF58" s="23"/>
      <c r="AG58" s="23"/>
      <c r="AH58" s="23"/>
      <c r="AI58" s="23"/>
    </row>
    <row r="59" spans="1:35" ht="15" customHeight="1" x14ac:dyDescent="0.15">
      <c r="A59" s="209"/>
      <c r="B59" s="3436" t="s">
        <v>147</v>
      </c>
      <c r="C59" s="3437"/>
      <c r="D59" s="3438"/>
      <c r="E59" s="3451"/>
      <c r="F59" s="3339"/>
      <c r="G59" s="3376"/>
      <c r="H59" s="3340"/>
      <c r="I59" s="3382"/>
      <c r="J59" s="3383"/>
      <c r="K59" s="3383"/>
      <c r="L59" s="3383"/>
      <c r="M59" s="3383"/>
      <c r="N59" s="3383"/>
      <c r="O59" s="3383"/>
      <c r="P59" s="3383"/>
      <c r="Q59" s="3383"/>
      <c r="R59" s="3383"/>
      <c r="S59" s="3384"/>
      <c r="T59" s="3387"/>
      <c r="U59" s="3388"/>
      <c r="V59" s="3392"/>
      <c r="W59" s="3393"/>
      <c r="X59" s="3394"/>
      <c r="Y59" s="3370"/>
      <c r="Z59" s="3371"/>
      <c r="AA59" s="3372"/>
      <c r="AB59" s="209"/>
    </row>
    <row r="60" spans="1:35" ht="25.5" customHeight="1" thickBot="1" x14ac:dyDescent="0.2">
      <c r="A60" s="209"/>
      <c r="B60" s="3439" t="s">
        <v>4</v>
      </c>
      <c r="C60" s="3440"/>
      <c r="D60" s="3441"/>
      <c r="E60" s="3452"/>
      <c r="F60" s="3375"/>
      <c r="G60" s="3377"/>
      <c r="H60" s="3378"/>
      <c r="I60" s="3433">
        <f>入力1!L137</f>
        <v>0</v>
      </c>
      <c r="J60" s="3434"/>
      <c r="K60" s="3434"/>
      <c r="L60" s="3434"/>
      <c r="M60" s="3434"/>
      <c r="N60" s="3434"/>
      <c r="O60" s="3434"/>
      <c r="P60" s="3434"/>
      <c r="Q60" s="3434"/>
      <c r="R60" s="3434"/>
      <c r="S60" s="3435"/>
      <c r="T60" s="3395">
        <f>入力1!T137</f>
        <v>0</v>
      </c>
      <c r="U60" s="3396"/>
      <c r="V60" s="3397">
        <f>入力1!V137</f>
        <v>0</v>
      </c>
      <c r="W60" s="3398"/>
      <c r="X60" s="3399"/>
      <c r="Y60" s="3364">
        <f>入力1!X137</f>
        <v>0</v>
      </c>
      <c r="Z60" s="3365"/>
      <c r="AA60" s="3366"/>
      <c r="AB60" s="217"/>
      <c r="AC60" s="23"/>
      <c r="AD60" s="23"/>
      <c r="AE60" s="23"/>
      <c r="AF60" s="23"/>
      <c r="AG60" s="23"/>
      <c r="AH60" s="23"/>
      <c r="AI60" s="23"/>
    </row>
    <row r="61" spans="1:35" ht="25.5" customHeight="1" x14ac:dyDescent="0.15">
      <c r="A61" s="209"/>
      <c r="B61" s="3442">
        <f>入力1!D140</f>
        <v>0</v>
      </c>
      <c r="C61" s="3443"/>
      <c r="D61" s="3444"/>
      <c r="E61" s="3344" t="str">
        <f>IF(入力1!H140="","",入力1!H140)</f>
        <v/>
      </c>
      <c r="F61" s="3336" t="s">
        <v>14</v>
      </c>
      <c r="G61" s="3346" t="str">
        <f>IF(入力1!H140="","",入力1!H140)</f>
        <v/>
      </c>
      <c r="H61" s="3337" t="s">
        <v>1</v>
      </c>
      <c r="I61" s="3400">
        <f>入力1!L140</f>
        <v>0</v>
      </c>
      <c r="J61" s="3401"/>
      <c r="K61" s="3401"/>
      <c r="L61" s="3401"/>
      <c r="M61" s="3401"/>
      <c r="N61" s="3401"/>
      <c r="O61" s="3401"/>
      <c r="P61" s="3401"/>
      <c r="Q61" s="3401"/>
      <c r="R61" s="3401"/>
      <c r="S61" s="3402"/>
      <c r="T61" s="3403">
        <f>入力1!T140</f>
        <v>0</v>
      </c>
      <c r="U61" s="3404"/>
      <c r="V61" s="3405">
        <f>入力1!V140</f>
        <v>0</v>
      </c>
      <c r="W61" s="3406"/>
      <c r="X61" s="3407"/>
      <c r="Y61" s="3430">
        <f>入力1!X140</f>
        <v>0</v>
      </c>
      <c r="Z61" s="3431"/>
      <c r="AA61" s="3432"/>
      <c r="AB61" s="209"/>
    </row>
    <row r="62" spans="1:35" ht="25.5" customHeight="1" x14ac:dyDescent="0.15">
      <c r="A62" s="209"/>
      <c r="B62" s="3445"/>
      <c r="C62" s="3446"/>
      <c r="D62" s="3447"/>
      <c r="E62" s="3345"/>
      <c r="F62" s="3339"/>
      <c r="G62" s="3347"/>
      <c r="H62" s="3340"/>
      <c r="I62" s="3433">
        <f>入力1!L141</f>
        <v>0</v>
      </c>
      <c r="J62" s="3434"/>
      <c r="K62" s="3434"/>
      <c r="L62" s="3434"/>
      <c r="M62" s="3434"/>
      <c r="N62" s="3434"/>
      <c r="O62" s="3434"/>
      <c r="P62" s="3434"/>
      <c r="Q62" s="3434"/>
      <c r="R62" s="3434"/>
      <c r="S62" s="3435"/>
      <c r="T62" s="3395">
        <f>入力1!T141</f>
        <v>0</v>
      </c>
      <c r="U62" s="3396"/>
      <c r="V62" s="3397">
        <f>入力1!V141</f>
        <v>0</v>
      </c>
      <c r="W62" s="3398"/>
      <c r="X62" s="3399"/>
      <c r="Y62" s="3364">
        <f>入力1!X141</f>
        <v>0</v>
      </c>
      <c r="Z62" s="3365"/>
      <c r="AA62" s="3366"/>
      <c r="AB62" s="217"/>
      <c r="AC62" s="23"/>
      <c r="AD62" s="23"/>
      <c r="AE62" s="23"/>
      <c r="AF62" s="23"/>
      <c r="AG62" s="23"/>
      <c r="AH62" s="23"/>
      <c r="AI62" s="23"/>
    </row>
    <row r="63" spans="1:35" ht="10.5" customHeight="1" x14ac:dyDescent="0.15">
      <c r="A63" s="209"/>
      <c r="B63" s="3448"/>
      <c r="C63" s="3449"/>
      <c r="D63" s="3450"/>
      <c r="E63" s="3451">
        <f>入力1!H142</f>
        <v>0</v>
      </c>
      <c r="F63" s="3339" t="s">
        <v>46</v>
      </c>
      <c r="G63" s="3376">
        <f>入力1!J142</f>
        <v>0</v>
      </c>
      <c r="H63" s="3340" t="s">
        <v>45</v>
      </c>
      <c r="I63" s="3379">
        <f>入力1!L142</f>
        <v>0</v>
      </c>
      <c r="J63" s="3380"/>
      <c r="K63" s="3380"/>
      <c r="L63" s="3380"/>
      <c r="M63" s="3380"/>
      <c r="N63" s="3380"/>
      <c r="O63" s="3380"/>
      <c r="P63" s="3380"/>
      <c r="Q63" s="3380"/>
      <c r="R63" s="3380"/>
      <c r="S63" s="3381"/>
      <c r="T63" s="3385">
        <f>入力1!T142</f>
        <v>0</v>
      </c>
      <c r="U63" s="3386"/>
      <c r="V63" s="3389">
        <f>入力1!V142</f>
        <v>0</v>
      </c>
      <c r="W63" s="3390"/>
      <c r="X63" s="3391"/>
      <c r="Y63" s="3367">
        <f>入力1!X142</f>
        <v>0</v>
      </c>
      <c r="Z63" s="3368"/>
      <c r="AA63" s="3369"/>
      <c r="AB63" s="217"/>
      <c r="AC63" s="23"/>
      <c r="AD63" s="23"/>
      <c r="AE63" s="23"/>
      <c r="AF63" s="23"/>
      <c r="AG63" s="23"/>
      <c r="AH63" s="23"/>
      <c r="AI63" s="23"/>
    </row>
    <row r="64" spans="1:35" ht="15" customHeight="1" x14ac:dyDescent="0.15">
      <c r="A64" s="209"/>
      <c r="B64" s="3436" t="s">
        <v>147</v>
      </c>
      <c r="C64" s="3437"/>
      <c r="D64" s="3438"/>
      <c r="E64" s="3451"/>
      <c r="F64" s="3339"/>
      <c r="G64" s="3376"/>
      <c r="H64" s="3340"/>
      <c r="I64" s="3382"/>
      <c r="J64" s="3383"/>
      <c r="K64" s="3383"/>
      <c r="L64" s="3383"/>
      <c r="M64" s="3383"/>
      <c r="N64" s="3383"/>
      <c r="O64" s="3383"/>
      <c r="P64" s="3383"/>
      <c r="Q64" s="3383"/>
      <c r="R64" s="3383"/>
      <c r="S64" s="3384"/>
      <c r="T64" s="3387"/>
      <c r="U64" s="3388"/>
      <c r="V64" s="3392"/>
      <c r="W64" s="3393"/>
      <c r="X64" s="3394"/>
      <c r="Y64" s="3370"/>
      <c r="Z64" s="3371"/>
      <c r="AA64" s="3372"/>
      <c r="AB64" s="209"/>
    </row>
    <row r="65" spans="1:35" ht="25.5" customHeight="1" thickBot="1" x14ac:dyDescent="0.2">
      <c r="A65" s="209"/>
      <c r="B65" s="3439"/>
      <c r="C65" s="3440"/>
      <c r="D65" s="3441"/>
      <c r="E65" s="3452"/>
      <c r="F65" s="3375"/>
      <c r="G65" s="3377"/>
      <c r="H65" s="3378"/>
      <c r="I65" s="3433">
        <f>入力1!L143</f>
        <v>0</v>
      </c>
      <c r="J65" s="3434"/>
      <c r="K65" s="3434"/>
      <c r="L65" s="3434"/>
      <c r="M65" s="3434"/>
      <c r="N65" s="3434"/>
      <c r="O65" s="3434"/>
      <c r="P65" s="3434"/>
      <c r="Q65" s="3434"/>
      <c r="R65" s="3434"/>
      <c r="S65" s="3435"/>
      <c r="T65" s="3395">
        <f>入力1!T143</f>
        <v>0</v>
      </c>
      <c r="U65" s="3396"/>
      <c r="V65" s="3397">
        <f>入力1!V143</f>
        <v>0</v>
      </c>
      <c r="W65" s="3398"/>
      <c r="X65" s="3399"/>
      <c r="Y65" s="3364">
        <f>入力1!X143</f>
        <v>0</v>
      </c>
      <c r="Z65" s="3365"/>
      <c r="AA65" s="3366"/>
      <c r="AB65" s="217"/>
      <c r="AC65" s="23"/>
      <c r="AD65" s="23"/>
      <c r="AE65" s="23"/>
      <c r="AF65" s="23"/>
      <c r="AG65" s="23"/>
      <c r="AH65" s="23"/>
      <c r="AI65" s="23"/>
    </row>
    <row r="66" spans="1:35" ht="25.5" customHeight="1" x14ac:dyDescent="0.15">
      <c r="A66" s="209"/>
      <c r="B66" s="3442">
        <f>入力1!D146</f>
        <v>0</v>
      </c>
      <c r="C66" s="3443"/>
      <c r="D66" s="3444"/>
      <c r="E66" s="3344" t="str">
        <f>IF(入力1!H146="","",入力1!H146)</f>
        <v/>
      </c>
      <c r="F66" s="3336" t="s">
        <v>14</v>
      </c>
      <c r="G66" s="3346" t="str">
        <f>IF(入力1!H146="","",入力1!H146)</f>
        <v/>
      </c>
      <c r="H66" s="3337" t="s">
        <v>1</v>
      </c>
      <c r="I66" s="3400">
        <f>入力1!L146</f>
        <v>0</v>
      </c>
      <c r="J66" s="3401"/>
      <c r="K66" s="3401"/>
      <c r="L66" s="3401"/>
      <c r="M66" s="3401"/>
      <c r="N66" s="3401"/>
      <c r="O66" s="3401"/>
      <c r="P66" s="3401"/>
      <c r="Q66" s="3401"/>
      <c r="R66" s="3401"/>
      <c r="S66" s="3402"/>
      <c r="T66" s="3403">
        <f>入力1!T146</f>
        <v>0</v>
      </c>
      <c r="U66" s="3404"/>
      <c r="V66" s="3405">
        <f>入力1!V146</f>
        <v>0</v>
      </c>
      <c r="W66" s="3406"/>
      <c r="X66" s="3407"/>
      <c r="Y66" s="3430">
        <f>入力1!X146</f>
        <v>0</v>
      </c>
      <c r="Z66" s="3431"/>
      <c r="AA66" s="3432"/>
      <c r="AB66" s="209"/>
    </row>
    <row r="67" spans="1:35" ht="25.5" customHeight="1" x14ac:dyDescent="0.15">
      <c r="A67" s="209"/>
      <c r="B67" s="3445"/>
      <c r="C67" s="3446"/>
      <c r="D67" s="3447"/>
      <c r="E67" s="3345"/>
      <c r="F67" s="3339"/>
      <c r="G67" s="3347"/>
      <c r="H67" s="3340"/>
      <c r="I67" s="3433">
        <f>入力1!L147</f>
        <v>0</v>
      </c>
      <c r="J67" s="3434"/>
      <c r="K67" s="3434"/>
      <c r="L67" s="3434"/>
      <c r="M67" s="3434"/>
      <c r="N67" s="3434"/>
      <c r="O67" s="3434"/>
      <c r="P67" s="3434"/>
      <c r="Q67" s="3434"/>
      <c r="R67" s="3434"/>
      <c r="S67" s="3435"/>
      <c r="T67" s="3395">
        <f>入力1!T147</f>
        <v>0</v>
      </c>
      <c r="U67" s="3396"/>
      <c r="V67" s="3397">
        <f>入力1!V147</f>
        <v>0</v>
      </c>
      <c r="W67" s="3398"/>
      <c r="X67" s="3399"/>
      <c r="Y67" s="3364">
        <f>入力1!X147</f>
        <v>0</v>
      </c>
      <c r="Z67" s="3365"/>
      <c r="AA67" s="3366"/>
      <c r="AB67" s="217"/>
      <c r="AC67" s="23"/>
      <c r="AD67" s="23"/>
      <c r="AE67" s="23"/>
      <c r="AF67" s="23"/>
      <c r="AG67" s="23"/>
      <c r="AH67" s="23"/>
      <c r="AI67" s="23"/>
    </row>
    <row r="68" spans="1:35" ht="10.5" customHeight="1" x14ac:dyDescent="0.15">
      <c r="A68" s="209"/>
      <c r="B68" s="3448"/>
      <c r="C68" s="3449"/>
      <c r="D68" s="3450"/>
      <c r="E68" s="3451">
        <f>入力1!H148</f>
        <v>0</v>
      </c>
      <c r="F68" s="3339" t="s">
        <v>46</v>
      </c>
      <c r="G68" s="3376">
        <f>入力1!J148</f>
        <v>0</v>
      </c>
      <c r="H68" s="3340" t="s">
        <v>45</v>
      </c>
      <c r="I68" s="3379">
        <f>入力1!L148</f>
        <v>0</v>
      </c>
      <c r="J68" s="3380"/>
      <c r="K68" s="3380"/>
      <c r="L68" s="3380"/>
      <c r="M68" s="3380"/>
      <c r="N68" s="3380"/>
      <c r="O68" s="3380"/>
      <c r="P68" s="3380"/>
      <c r="Q68" s="3380"/>
      <c r="R68" s="3380"/>
      <c r="S68" s="3381"/>
      <c r="T68" s="3385">
        <f>入力1!T148</f>
        <v>0</v>
      </c>
      <c r="U68" s="3386"/>
      <c r="V68" s="3389">
        <f>入力1!V148</f>
        <v>0</v>
      </c>
      <c r="W68" s="3390"/>
      <c r="X68" s="3391"/>
      <c r="Y68" s="3367">
        <f>入力1!X148</f>
        <v>0</v>
      </c>
      <c r="Z68" s="3368"/>
      <c r="AA68" s="3369"/>
      <c r="AB68" s="217"/>
      <c r="AC68" s="23"/>
      <c r="AD68" s="23"/>
      <c r="AE68" s="23"/>
      <c r="AF68" s="23"/>
      <c r="AG68" s="23"/>
      <c r="AH68" s="23"/>
      <c r="AI68" s="23"/>
    </row>
    <row r="69" spans="1:35" ht="15" customHeight="1" x14ac:dyDescent="0.15">
      <c r="A69" s="209"/>
      <c r="B69" s="3436" t="s">
        <v>147</v>
      </c>
      <c r="C69" s="3437"/>
      <c r="D69" s="3438"/>
      <c r="E69" s="3451"/>
      <c r="F69" s="3339"/>
      <c r="G69" s="3376"/>
      <c r="H69" s="3340"/>
      <c r="I69" s="3382"/>
      <c r="J69" s="3383"/>
      <c r="K69" s="3383"/>
      <c r="L69" s="3383"/>
      <c r="M69" s="3383"/>
      <c r="N69" s="3383"/>
      <c r="O69" s="3383"/>
      <c r="P69" s="3383"/>
      <c r="Q69" s="3383"/>
      <c r="R69" s="3383"/>
      <c r="S69" s="3384"/>
      <c r="T69" s="3387"/>
      <c r="U69" s="3388"/>
      <c r="V69" s="3392"/>
      <c r="W69" s="3393"/>
      <c r="X69" s="3394"/>
      <c r="Y69" s="3370"/>
      <c r="Z69" s="3371"/>
      <c r="AA69" s="3372"/>
      <c r="AB69" s="209"/>
    </row>
    <row r="70" spans="1:35" ht="25.5" customHeight="1" thickBot="1" x14ac:dyDescent="0.2">
      <c r="A70" s="209"/>
      <c r="B70" s="3439"/>
      <c r="C70" s="3440"/>
      <c r="D70" s="3441"/>
      <c r="E70" s="3452"/>
      <c r="F70" s="3375"/>
      <c r="G70" s="3377"/>
      <c r="H70" s="3378"/>
      <c r="I70" s="3433">
        <f>入力1!L149</f>
        <v>0</v>
      </c>
      <c r="J70" s="3434"/>
      <c r="K70" s="3434"/>
      <c r="L70" s="3434"/>
      <c r="M70" s="3434"/>
      <c r="N70" s="3434"/>
      <c r="O70" s="3434"/>
      <c r="P70" s="3434"/>
      <c r="Q70" s="3434"/>
      <c r="R70" s="3434"/>
      <c r="S70" s="3435"/>
      <c r="T70" s="3395">
        <f>入力1!T149</f>
        <v>0</v>
      </c>
      <c r="U70" s="3396"/>
      <c r="V70" s="3397">
        <f>入力1!V149</f>
        <v>0</v>
      </c>
      <c r="W70" s="3398"/>
      <c r="X70" s="3399"/>
      <c r="Y70" s="3364">
        <f>入力1!X149</f>
        <v>0</v>
      </c>
      <c r="Z70" s="3365"/>
      <c r="AA70" s="3366"/>
      <c r="AB70" s="217"/>
      <c r="AC70" s="23"/>
      <c r="AD70" s="23"/>
      <c r="AE70" s="23"/>
      <c r="AF70" s="23"/>
      <c r="AG70" s="23"/>
      <c r="AH70" s="23"/>
      <c r="AI70" s="23"/>
    </row>
    <row r="71" spans="1:35" ht="25.5" customHeight="1" x14ac:dyDescent="0.15">
      <c r="B71" s="3335">
        <f>入力1!D152</f>
        <v>0</v>
      </c>
      <c r="C71" s="3336"/>
      <c r="D71" s="3337"/>
      <c r="E71" s="3344" t="str">
        <f>IF(入力1!H152="","",入力1!H152)</f>
        <v/>
      </c>
      <c r="F71" s="3336" t="s">
        <v>14</v>
      </c>
      <c r="G71" s="3346" t="str">
        <f>IF(入力1!H152="","",入力1!H152)</f>
        <v/>
      </c>
      <c r="H71" s="3337" t="s">
        <v>1</v>
      </c>
      <c r="I71" s="3348">
        <f>入力1!L152</f>
        <v>0</v>
      </c>
      <c r="J71" s="3349"/>
      <c r="K71" s="3349"/>
      <c r="L71" s="3349"/>
      <c r="M71" s="3349"/>
      <c r="N71" s="3349"/>
      <c r="O71" s="3349"/>
      <c r="P71" s="3349"/>
      <c r="Q71" s="3349"/>
      <c r="R71" s="3349"/>
      <c r="S71" s="3350"/>
      <c r="T71" s="3351">
        <f>入力1!T152</f>
        <v>0</v>
      </c>
      <c r="U71" s="3352"/>
      <c r="V71" s="3353">
        <f>入力1!V152</f>
        <v>0</v>
      </c>
      <c r="W71" s="3354"/>
      <c r="X71" s="3355"/>
      <c r="Y71" s="3356">
        <f>入力1!X152</f>
        <v>0</v>
      </c>
      <c r="Z71" s="3357"/>
      <c r="AA71" s="3358"/>
    </row>
    <row r="72" spans="1:35" ht="25.5" customHeight="1" x14ac:dyDescent="0.15">
      <c r="B72" s="3338"/>
      <c r="C72" s="3339"/>
      <c r="D72" s="3340"/>
      <c r="E72" s="3345"/>
      <c r="F72" s="3339"/>
      <c r="G72" s="3347"/>
      <c r="H72" s="3340"/>
      <c r="I72" s="3359">
        <f>入力1!L153</f>
        <v>0</v>
      </c>
      <c r="J72" s="3360"/>
      <c r="K72" s="3360"/>
      <c r="L72" s="3360"/>
      <c r="M72" s="3360"/>
      <c r="N72" s="3360"/>
      <c r="O72" s="3360"/>
      <c r="P72" s="3360"/>
      <c r="Q72" s="3360"/>
      <c r="R72" s="3360"/>
      <c r="S72" s="3361"/>
      <c r="T72" s="3362">
        <f>入力1!T153</f>
        <v>0</v>
      </c>
      <c r="U72" s="3363"/>
      <c r="V72" s="3329">
        <f>入力1!V153</f>
        <v>0</v>
      </c>
      <c r="W72" s="3330"/>
      <c r="X72" s="3331"/>
      <c r="Y72" s="3332">
        <f>入力1!X153</f>
        <v>0</v>
      </c>
      <c r="Z72" s="3333"/>
      <c r="AA72" s="3334"/>
      <c r="AB72" s="23"/>
      <c r="AC72" s="23"/>
      <c r="AD72" s="23"/>
      <c r="AE72" s="23"/>
      <c r="AF72" s="23"/>
      <c r="AG72" s="23"/>
      <c r="AH72" s="23"/>
      <c r="AI72" s="23"/>
    </row>
    <row r="73" spans="1:35" ht="10.5" customHeight="1" x14ac:dyDescent="0.15">
      <c r="B73" s="3341"/>
      <c r="C73" s="3342"/>
      <c r="D73" s="3343"/>
      <c r="E73" s="3451">
        <f>入力1!H154</f>
        <v>0</v>
      </c>
      <c r="F73" s="3339" t="s">
        <v>46</v>
      </c>
      <c r="G73" s="3376">
        <f>入力1!J154</f>
        <v>0</v>
      </c>
      <c r="H73" s="3340" t="s">
        <v>45</v>
      </c>
      <c r="I73" s="3408">
        <f>入力1!L154</f>
        <v>0</v>
      </c>
      <c r="J73" s="3409"/>
      <c r="K73" s="3409"/>
      <c r="L73" s="3409"/>
      <c r="M73" s="3409"/>
      <c r="N73" s="3409"/>
      <c r="O73" s="3409"/>
      <c r="P73" s="3409"/>
      <c r="Q73" s="3409"/>
      <c r="R73" s="3409"/>
      <c r="S73" s="3410"/>
      <c r="T73" s="3414">
        <f>入力1!T154</f>
        <v>0</v>
      </c>
      <c r="U73" s="3415"/>
      <c r="V73" s="3418">
        <f>入力1!V154</f>
        <v>0</v>
      </c>
      <c r="W73" s="3419"/>
      <c r="X73" s="3420"/>
      <c r="Y73" s="3424">
        <f>入力1!X154</f>
        <v>0</v>
      </c>
      <c r="Z73" s="3425"/>
      <c r="AA73" s="3426"/>
      <c r="AB73" s="23"/>
      <c r="AC73" s="23"/>
      <c r="AD73" s="23"/>
      <c r="AE73" s="23"/>
      <c r="AF73" s="23"/>
      <c r="AG73" s="23"/>
      <c r="AH73" s="23"/>
      <c r="AI73" s="23"/>
    </row>
    <row r="74" spans="1:35" ht="15" customHeight="1" x14ac:dyDescent="0.15">
      <c r="B74" s="3461" t="s">
        <v>147</v>
      </c>
      <c r="C74" s="3462"/>
      <c r="D74" s="3463"/>
      <c r="E74" s="3451"/>
      <c r="F74" s="3339"/>
      <c r="G74" s="3376"/>
      <c r="H74" s="3340"/>
      <c r="I74" s="3411"/>
      <c r="J74" s="3412"/>
      <c r="K74" s="3412"/>
      <c r="L74" s="3412"/>
      <c r="M74" s="3412"/>
      <c r="N74" s="3412"/>
      <c r="O74" s="3412"/>
      <c r="P74" s="3412"/>
      <c r="Q74" s="3412"/>
      <c r="R74" s="3412"/>
      <c r="S74" s="3413"/>
      <c r="T74" s="3416"/>
      <c r="U74" s="3417"/>
      <c r="V74" s="3421"/>
      <c r="W74" s="3422"/>
      <c r="X74" s="3423"/>
      <c r="Y74" s="3427"/>
      <c r="Z74" s="3428"/>
      <c r="AA74" s="3429"/>
    </row>
    <row r="75" spans="1:35" ht="25.5" customHeight="1" thickBot="1" x14ac:dyDescent="0.2">
      <c r="B75" s="3439"/>
      <c r="C75" s="3440"/>
      <c r="D75" s="3441"/>
      <c r="E75" s="3452"/>
      <c r="F75" s="3375"/>
      <c r="G75" s="3377"/>
      <c r="H75" s="3378"/>
      <c r="I75" s="3359">
        <f>入力1!L155</f>
        <v>0</v>
      </c>
      <c r="J75" s="3360"/>
      <c r="K75" s="3360"/>
      <c r="L75" s="3360"/>
      <c r="M75" s="3360"/>
      <c r="N75" s="3360"/>
      <c r="O75" s="3360"/>
      <c r="P75" s="3360"/>
      <c r="Q75" s="3360"/>
      <c r="R75" s="3360"/>
      <c r="S75" s="3361"/>
      <c r="T75" s="3362">
        <f>入力1!T155</f>
        <v>0</v>
      </c>
      <c r="U75" s="3363"/>
      <c r="V75" s="3329">
        <f>入力1!V155</f>
        <v>0</v>
      </c>
      <c r="W75" s="3330"/>
      <c r="X75" s="3331"/>
      <c r="Y75" s="3332">
        <f>入力1!X155</f>
        <v>0</v>
      </c>
      <c r="Z75" s="3333"/>
      <c r="AA75" s="3334"/>
      <c r="AB75" s="23"/>
      <c r="AC75" s="23"/>
      <c r="AD75" s="23"/>
      <c r="AE75" s="23"/>
      <c r="AF75" s="23"/>
      <c r="AG75" s="23"/>
      <c r="AH75" s="23"/>
      <c r="AI75" s="23"/>
    </row>
    <row r="76" spans="1:35" ht="26.25" customHeight="1" thickBot="1" x14ac:dyDescent="0.2">
      <c r="A76" s="209"/>
      <c r="B76" s="3453" t="s">
        <v>311</v>
      </c>
      <c r="C76" s="3454"/>
      <c r="D76" s="3454"/>
      <c r="E76" s="3454"/>
      <c r="F76" s="3454"/>
      <c r="G76" s="3454"/>
      <c r="H76" s="3454"/>
      <c r="I76" s="3454"/>
      <c r="J76" s="3454"/>
      <c r="K76" s="3454"/>
      <c r="L76" s="3454"/>
      <c r="M76" s="3454"/>
      <c r="N76" s="3454"/>
      <c r="O76" s="3454"/>
      <c r="P76" s="3454"/>
      <c r="Q76" s="3454"/>
      <c r="R76" s="3454"/>
      <c r="S76" s="3455"/>
      <c r="T76" s="3456" t="s">
        <v>144</v>
      </c>
      <c r="U76" s="3457"/>
      <c r="V76" s="3457"/>
      <c r="W76" s="3457"/>
      <c r="X76" s="3458"/>
      <c r="Y76" s="3459">
        <f>SUM(Y34,Y56:AA75)</f>
        <v>0</v>
      </c>
      <c r="Z76" s="3459"/>
      <c r="AA76" s="3460"/>
      <c r="AB76" s="209"/>
    </row>
    <row r="77" spans="1:35" ht="30" customHeight="1" x14ac:dyDescent="0.15">
      <c r="A77" s="2"/>
      <c r="B77" s="3311" t="s">
        <v>146</v>
      </c>
      <c r="C77" s="3311"/>
      <c r="D77" s="3311"/>
      <c r="E77" s="3311"/>
      <c r="F77" s="3311"/>
      <c r="G77" s="3311"/>
      <c r="H77" s="3311"/>
      <c r="I77" s="3311"/>
      <c r="J77" s="3311"/>
      <c r="K77" s="3311"/>
      <c r="L77" s="3311"/>
      <c r="M77" s="3311"/>
      <c r="N77" s="3311"/>
      <c r="O77" s="3311"/>
      <c r="P77" s="3311"/>
      <c r="Q77" s="3311"/>
      <c r="R77" s="3311"/>
      <c r="S77" s="3311"/>
      <c r="T77" s="3311"/>
      <c r="U77" s="3311"/>
      <c r="V77" s="3311"/>
      <c r="W77" s="3311"/>
      <c r="X77" s="3311"/>
      <c r="Y77" s="3311"/>
      <c r="Z77" s="3311"/>
      <c r="AA77" s="3311"/>
      <c r="AB77" s="23"/>
      <c r="AC77" s="23"/>
      <c r="AD77" s="23"/>
      <c r="AE77" s="23"/>
      <c r="AF77" s="23"/>
      <c r="AG77" s="23"/>
      <c r="AH77" s="23"/>
      <c r="AI77" s="23"/>
    </row>
    <row r="78" spans="1:35" ht="21" customHeight="1" x14ac:dyDescent="0.15">
      <c r="B78" s="96"/>
      <c r="C78" s="3312" t="s">
        <v>48</v>
      </c>
      <c r="D78" s="3312"/>
      <c r="E78" s="3312"/>
      <c r="F78" s="3312"/>
      <c r="G78" s="3312"/>
      <c r="H78" s="92" t="str">
        <f>H36</f>
        <v/>
      </c>
      <c r="I78" s="93" t="s">
        <v>44</v>
      </c>
      <c r="J78" s="96"/>
      <c r="K78" s="3312" t="s">
        <v>49</v>
      </c>
      <c r="L78" s="3312"/>
      <c r="M78" s="3312"/>
      <c r="N78" s="3312"/>
      <c r="O78" s="3312"/>
      <c r="P78" s="3312"/>
      <c r="Q78" s="95" t="str">
        <f>Q36</f>
        <v/>
      </c>
      <c r="R78" s="93" t="s">
        <v>44</v>
      </c>
      <c r="S78" s="96"/>
      <c r="T78" s="3312" t="s">
        <v>50</v>
      </c>
      <c r="U78" s="3312"/>
      <c r="V78" s="3312"/>
      <c r="W78" s="3312"/>
      <c r="X78" s="92" t="str">
        <f>X36</f>
        <v/>
      </c>
      <c r="Y78" s="93" t="s">
        <v>44</v>
      </c>
      <c r="Z78" s="94"/>
      <c r="AA78" s="94"/>
      <c r="AB78" s="2"/>
    </row>
    <row r="79" spans="1:35" ht="40.5" customHeight="1" x14ac:dyDescent="0.15">
      <c r="A79" s="2"/>
      <c r="B79" s="3313" t="s">
        <v>211</v>
      </c>
      <c r="C79" s="3313"/>
      <c r="D79" s="3313"/>
      <c r="E79" s="3313"/>
      <c r="F79" s="3313"/>
      <c r="G79" s="3313"/>
      <c r="H79" s="3313"/>
      <c r="I79" s="3313"/>
      <c r="J79" s="3313"/>
      <c r="K79" s="3313"/>
      <c r="L79" s="3313"/>
      <c r="M79" s="3313"/>
      <c r="N79" s="3313"/>
      <c r="O79" s="3313"/>
      <c r="P79" s="3313"/>
      <c r="Q79" s="3313"/>
      <c r="R79" s="3313"/>
      <c r="S79" s="3313"/>
      <c r="T79" s="3313"/>
      <c r="U79" s="3313"/>
      <c r="V79" s="3313"/>
      <c r="W79" s="3313"/>
      <c r="X79" s="3313"/>
      <c r="Y79" s="3313"/>
      <c r="Z79" s="3313"/>
      <c r="AA79" s="3313"/>
      <c r="AB79" s="23"/>
      <c r="AC79" s="23"/>
      <c r="AD79" s="23"/>
      <c r="AE79" s="99"/>
      <c r="AF79" s="23"/>
      <c r="AG79" s="23"/>
      <c r="AH79" s="23"/>
      <c r="AI79" s="23"/>
    </row>
    <row r="80" spans="1:35" ht="2.25" customHeight="1" thickBot="1" x14ac:dyDescent="0.2">
      <c r="A80" s="2"/>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23"/>
      <c r="AC80" s="23"/>
      <c r="AD80" s="23"/>
      <c r="AE80" s="99"/>
      <c r="AF80" s="23"/>
      <c r="AG80" s="23"/>
      <c r="AH80" s="23"/>
      <c r="AI80" s="23"/>
    </row>
    <row r="81" spans="2:27" ht="19.5" customHeight="1" thickBot="1" x14ac:dyDescent="0.2">
      <c r="B81" s="3314" t="s">
        <v>26</v>
      </c>
      <c r="C81" s="3315"/>
      <c r="D81" s="3316"/>
      <c r="E81" s="3317" t="s">
        <v>19</v>
      </c>
      <c r="F81" s="3318"/>
      <c r="G81" s="3318"/>
      <c r="H81" s="3318"/>
      <c r="I81" s="3318"/>
      <c r="J81" s="3318"/>
      <c r="K81" s="3318"/>
      <c r="L81" s="3318"/>
      <c r="M81" s="3318"/>
      <c r="N81" s="3318"/>
      <c r="O81" s="3318"/>
      <c r="P81" s="3318"/>
      <c r="Q81" s="3318"/>
      <c r="R81" s="3318"/>
      <c r="S81" s="3318"/>
      <c r="T81" s="3319"/>
      <c r="U81" s="3317" t="s">
        <v>27</v>
      </c>
      <c r="V81" s="3318"/>
      <c r="W81" s="3318"/>
      <c r="X81" s="3318"/>
      <c r="Y81" s="3318"/>
      <c r="Z81" s="3318"/>
      <c r="AA81" s="3320"/>
    </row>
    <row r="82" spans="2:27" ht="22.5" customHeight="1" x14ac:dyDescent="0.15">
      <c r="B82" s="3321">
        <f>B40</f>
        <v>0</v>
      </c>
      <c r="C82" s="3322"/>
      <c r="D82" s="3323"/>
      <c r="E82" s="3324" t="s">
        <v>148</v>
      </c>
      <c r="F82" s="3325"/>
      <c r="G82" s="3325"/>
      <c r="H82" s="3325"/>
      <c r="I82" s="3325"/>
      <c r="J82" s="3325"/>
      <c r="K82" s="3325"/>
      <c r="L82" s="3325"/>
      <c r="M82" s="320" t="s">
        <v>94</v>
      </c>
      <c r="N82" s="3326">
        <f>N40</f>
        <v>0</v>
      </c>
      <c r="O82" s="3326"/>
      <c r="P82" s="3326"/>
      <c r="Q82" s="105" t="s">
        <v>43</v>
      </c>
      <c r="R82" s="106"/>
      <c r="S82" s="106"/>
      <c r="T82" s="107"/>
      <c r="U82" s="3327">
        <f>U40</f>
        <v>0</v>
      </c>
      <c r="V82" s="3327"/>
      <c r="W82" s="3327"/>
      <c r="X82" s="3327"/>
      <c r="Y82" s="3327"/>
      <c r="Z82" s="3327"/>
      <c r="AA82" s="3328"/>
    </row>
    <row r="83" spans="2:27" ht="22.5" customHeight="1" x14ac:dyDescent="0.15">
      <c r="B83" s="3298">
        <f>B41</f>
        <v>0</v>
      </c>
      <c r="C83" s="3088"/>
      <c r="D83" s="3089"/>
      <c r="E83" s="3299">
        <f>E41</f>
        <v>0</v>
      </c>
      <c r="F83" s="3300"/>
      <c r="G83" s="3300"/>
      <c r="H83" s="3300"/>
      <c r="I83" s="3300"/>
      <c r="J83" s="3300"/>
      <c r="K83" s="3300"/>
      <c r="L83" s="3300"/>
      <c r="M83" s="3300"/>
      <c r="N83" s="3300"/>
      <c r="O83" s="3300"/>
      <c r="P83" s="3300"/>
      <c r="Q83" s="3300"/>
      <c r="R83" s="3300"/>
      <c r="S83" s="3300"/>
      <c r="T83" s="3301"/>
      <c r="U83" s="3302">
        <f>U41</f>
        <v>0</v>
      </c>
      <c r="V83" s="3302"/>
      <c r="W83" s="3302"/>
      <c r="X83" s="3302"/>
      <c r="Y83" s="3302"/>
      <c r="Z83" s="3302"/>
      <c r="AA83" s="3303"/>
    </row>
    <row r="84" spans="2:27" ht="22.5" customHeight="1" thickBot="1" x14ac:dyDescent="0.2">
      <c r="B84" s="3304">
        <f>B42</f>
        <v>0</v>
      </c>
      <c r="C84" s="3063"/>
      <c r="D84" s="3064"/>
      <c r="E84" s="3305">
        <f>E42</f>
        <v>0</v>
      </c>
      <c r="F84" s="3306"/>
      <c r="G84" s="3306"/>
      <c r="H84" s="3306"/>
      <c r="I84" s="3306"/>
      <c r="J84" s="3306"/>
      <c r="K84" s="3306"/>
      <c r="L84" s="3306"/>
      <c r="M84" s="3306"/>
      <c r="N84" s="3306"/>
      <c r="O84" s="3306"/>
      <c r="P84" s="3306"/>
      <c r="Q84" s="3306"/>
      <c r="R84" s="3306"/>
      <c r="S84" s="3306"/>
      <c r="T84" s="3307"/>
      <c r="U84" s="3308">
        <f>U42</f>
        <v>0</v>
      </c>
      <c r="V84" s="3309"/>
      <c r="W84" s="3309"/>
      <c r="X84" s="3309"/>
      <c r="Y84" s="3309"/>
      <c r="Z84" s="3309"/>
      <c r="AA84" s="3310"/>
    </row>
    <row r="85" spans="2:27" ht="44.25" customHeight="1" x14ac:dyDescent="0.15">
      <c r="B85" s="42"/>
      <c r="C85" s="42"/>
      <c r="D85" s="42"/>
      <c r="E85" s="360"/>
      <c r="F85" s="360"/>
      <c r="G85" s="360"/>
      <c r="H85" s="360"/>
      <c r="I85" s="360"/>
      <c r="J85" s="360"/>
      <c r="K85" s="360"/>
      <c r="L85" s="360"/>
      <c r="M85" s="360"/>
      <c r="N85" s="360"/>
      <c r="O85" s="360"/>
      <c r="P85" s="360"/>
      <c r="Q85" s="360"/>
      <c r="R85" s="360"/>
      <c r="S85" s="360"/>
      <c r="T85" s="360"/>
      <c r="U85" s="321"/>
      <c r="V85" s="321"/>
      <c r="W85" s="321"/>
      <c r="X85" s="321"/>
      <c r="Y85" s="321"/>
      <c r="Z85" s="321"/>
      <c r="AA85" s="321"/>
    </row>
    <row r="86" spans="2:27" ht="22.5" customHeight="1" x14ac:dyDescent="0.15">
      <c r="B86" s="34"/>
      <c r="C86" s="35"/>
      <c r="D86" s="35"/>
      <c r="E86" s="35"/>
      <c r="F86" s="35"/>
      <c r="G86" s="34"/>
      <c r="H86" s="36"/>
      <c r="I86" s="37"/>
      <c r="J86" s="34"/>
      <c r="K86" s="38"/>
      <c r="L86" s="38"/>
      <c r="M86" s="38"/>
      <c r="N86" s="38"/>
      <c r="O86" s="38"/>
      <c r="P86" s="38"/>
      <c r="Q86" s="35"/>
      <c r="R86" s="37"/>
      <c r="S86" s="34"/>
      <c r="T86" s="38"/>
      <c r="U86" s="38"/>
      <c r="V86" s="38"/>
      <c r="W86" s="38"/>
      <c r="X86" s="34"/>
      <c r="Y86" s="37"/>
      <c r="Z86" s="36"/>
      <c r="AA86" s="36"/>
    </row>
  </sheetData>
  <sheetProtection sheet="1" selectLockedCells="1"/>
  <mergeCells count="320">
    <mergeCell ref="B46:T46"/>
    <mergeCell ref="E40:L40"/>
    <mergeCell ref="N40:P40"/>
    <mergeCell ref="B42:D42"/>
    <mergeCell ref="U40:AA40"/>
    <mergeCell ref="U41:AA41"/>
    <mergeCell ref="U42:AA42"/>
    <mergeCell ref="B40:D40"/>
    <mergeCell ref="B41:D41"/>
    <mergeCell ref="E41:T41"/>
    <mergeCell ref="E42:T42"/>
    <mergeCell ref="V46:W46"/>
    <mergeCell ref="Y46:Z46"/>
    <mergeCell ref="I28:S28"/>
    <mergeCell ref="T28:U28"/>
    <mergeCell ref="V28:X28"/>
    <mergeCell ref="Y28:AA28"/>
    <mergeCell ref="B44:D45"/>
    <mergeCell ref="S44:U44"/>
    <mergeCell ref="V44:AA44"/>
    <mergeCell ref="S45:U45"/>
    <mergeCell ref="V45:AA45"/>
    <mergeCell ref="E39:T39"/>
    <mergeCell ref="B34:S34"/>
    <mergeCell ref="B29:D31"/>
    <mergeCell ref="E29:E30"/>
    <mergeCell ref="F29:F30"/>
    <mergeCell ref="G29:G30"/>
    <mergeCell ref="H29:H30"/>
    <mergeCell ref="I29:S29"/>
    <mergeCell ref="B32:D32"/>
    <mergeCell ref="B33:D33"/>
    <mergeCell ref="E31:E33"/>
    <mergeCell ref="F31:F33"/>
    <mergeCell ref="G31:G33"/>
    <mergeCell ref="H31:H33"/>
    <mergeCell ref="T34:X34"/>
    <mergeCell ref="Y23:AA23"/>
    <mergeCell ref="B24:D26"/>
    <mergeCell ref="E24:E25"/>
    <mergeCell ref="F24:F25"/>
    <mergeCell ref="G24:G25"/>
    <mergeCell ref="H24:H25"/>
    <mergeCell ref="I24:S24"/>
    <mergeCell ref="T24:U24"/>
    <mergeCell ref="V24:X24"/>
    <mergeCell ref="Y24:AA24"/>
    <mergeCell ref="I25:S25"/>
    <mergeCell ref="T25:U25"/>
    <mergeCell ref="V25:X25"/>
    <mergeCell ref="Y25:AA25"/>
    <mergeCell ref="E26:E28"/>
    <mergeCell ref="F26:F28"/>
    <mergeCell ref="G26:G28"/>
    <mergeCell ref="H26:H28"/>
    <mergeCell ref="I26:S27"/>
    <mergeCell ref="T26:U27"/>
    <mergeCell ref="V26:X27"/>
    <mergeCell ref="Y26:AA27"/>
    <mergeCell ref="B27:D27"/>
    <mergeCell ref="B28:D28"/>
    <mergeCell ref="G21:G23"/>
    <mergeCell ref="H21:H23"/>
    <mergeCell ref="I21:S22"/>
    <mergeCell ref="T21:U22"/>
    <mergeCell ref="F16:F18"/>
    <mergeCell ref="G16:G18"/>
    <mergeCell ref="H16:H18"/>
    <mergeCell ref="B14:D16"/>
    <mergeCell ref="B19:D21"/>
    <mergeCell ref="E19:E20"/>
    <mergeCell ref="F19:F20"/>
    <mergeCell ref="G19:G20"/>
    <mergeCell ref="H19:H20"/>
    <mergeCell ref="F14:F15"/>
    <mergeCell ref="H14:H15"/>
    <mergeCell ref="B22:D22"/>
    <mergeCell ref="T19:U19"/>
    <mergeCell ref="I20:S20"/>
    <mergeCell ref="T20:U20"/>
    <mergeCell ref="E21:E23"/>
    <mergeCell ref="F21:F23"/>
    <mergeCell ref="Y34:AA34"/>
    <mergeCell ref="B35:AA35"/>
    <mergeCell ref="C36:G36"/>
    <mergeCell ref="K36:P36"/>
    <mergeCell ref="T36:W36"/>
    <mergeCell ref="E14:E15"/>
    <mergeCell ref="G14:G15"/>
    <mergeCell ref="E16:E18"/>
    <mergeCell ref="Y18:AA18"/>
    <mergeCell ref="I16:S17"/>
    <mergeCell ref="T16:U17"/>
    <mergeCell ref="V16:X17"/>
    <mergeCell ref="Y16:AA17"/>
    <mergeCell ref="V19:X19"/>
    <mergeCell ref="Y19:AA19"/>
    <mergeCell ref="V20:X20"/>
    <mergeCell ref="Y20:AA20"/>
    <mergeCell ref="V21:X22"/>
    <mergeCell ref="Y21:AA22"/>
    <mergeCell ref="B23:D23"/>
    <mergeCell ref="I23:S23"/>
    <mergeCell ref="T23:U23"/>
    <mergeCell ref="I19:S19"/>
    <mergeCell ref="V23:X23"/>
    <mergeCell ref="B12:D13"/>
    <mergeCell ref="E12:H13"/>
    <mergeCell ref="E7:AA7"/>
    <mergeCell ref="Z6:AA6"/>
    <mergeCell ref="I12:AA12"/>
    <mergeCell ref="I13:S13"/>
    <mergeCell ref="T13:U13"/>
    <mergeCell ref="V13:X13"/>
    <mergeCell ref="Y13:AA13"/>
    <mergeCell ref="F9:I9"/>
    <mergeCell ref="F10:I10"/>
    <mergeCell ref="J9:K9"/>
    <mergeCell ref="J10:K10"/>
    <mergeCell ref="L9:AA9"/>
    <mergeCell ref="L10:AA10"/>
    <mergeCell ref="E6:G6"/>
    <mergeCell ref="H6:I6"/>
    <mergeCell ref="A1:C1"/>
    <mergeCell ref="E1:G1"/>
    <mergeCell ref="S2:U2"/>
    <mergeCell ref="V2:AA2"/>
    <mergeCell ref="S3:U3"/>
    <mergeCell ref="V3:AA3"/>
    <mergeCell ref="B7:D7"/>
    <mergeCell ref="B8:Z8"/>
    <mergeCell ref="B6:D6"/>
    <mergeCell ref="Q6:R6"/>
    <mergeCell ref="B2:D3"/>
    <mergeCell ref="B4:T4"/>
    <mergeCell ref="V4:W4"/>
    <mergeCell ref="Y4:Z4"/>
    <mergeCell ref="H1:AB1"/>
    <mergeCell ref="L2:L3"/>
    <mergeCell ref="B54:D55"/>
    <mergeCell ref="E54:H55"/>
    <mergeCell ref="I54:AA54"/>
    <mergeCell ref="I55:S55"/>
    <mergeCell ref="T55:U55"/>
    <mergeCell ref="V55:X55"/>
    <mergeCell ref="Y55:AA55"/>
    <mergeCell ref="I14:S14"/>
    <mergeCell ref="T14:U14"/>
    <mergeCell ref="V14:X14"/>
    <mergeCell ref="Y14:AA14"/>
    <mergeCell ref="I15:S15"/>
    <mergeCell ref="T15:U15"/>
    <mergeCell ref="V15:X15"/>
    <mergeCell ref="B39:D39"/>
    <mergeCell ref="Y33:AA33"/>
    <mergeCell ref="Y15:AA15"/>
    <mergeCell ref="B17:D17"/>
    <mergeCell ref="B37:AA37"/>
    <mergeCell ref="U39:AA39"/>
    <mergeCell ref="B18:D18"/>
    <mergeCell ref="I18:S18"/>
    <mergeCell ref="T18:U18"/>
    <mergeCell ref="V18:X18"/>
    <mergeCell ref="B48:D48"/>
    <mergeCell ref="Q48:R48"/>
    <mergeCell ref="Z48:AA48"/>
    <mergeCell ref="B49:D49"/>
    <mergeCell ref="E49:AA49"/>
    <mergeCell ref="B50:Z50"/>
    <mergeCell ref="F51:I51"/>
    <mergeCell ref="J51:K51"/>
    <mergeCell ref="L51:AA51"/>
    <mergeCell ref="E48:G48"/>
    <mergeCell ref="H48:I48"/>
    <mergeCell ref="B56:D58"/>
    <mergeCell ref="E56:E57"/>
    <mergeCell ref="F56:F57"/>
    <mergeCell ref="G56:G57"/>
    <mergeCell ref="H56:H57"/>
    <mergeCell ref="I56:S56"/>
    <mergeCell ref="T56:U56"/>
    <mergeCell ref="V56:X56"/>
    <mergeCell ref="Y56:AA56"/>
    <mergeCell ref="I57:S57"/>
    <mergeCell ref="T57:U57"/>
    <mergeCell ref="V57:X57"/>
    <mergeCell ref="Y57:AA57"/>
    <mergeCell ref="E58:E60"/>
    <mergeCell ref="B59:D59"/>
    <mergeCell ref="B60:D60"/>
    <mergeCell ref="I60:S60"/>
    <mergeCell ref="E63:E65"/>
    <mergeCell ref="F63:F65"/>
    <mergeCell ref="G63:G65"/>
    <mergeCell ref="H63:H65"/>
    <mergeCell ref="I63:S64"/>
    <mergeCell ref="T63:U64"/>
    <mergeCell ref="V63:X64"/>
    <mergeCell ref="I67:S67"/>
    <mergeCell ref="T67:U67"/>
    <mergeCell ref="V67:X67"/>
    <mergeCell ref="B76:S76"/>
    <mergeCell ref="T76:X76"/>
    <mergeCell ref="Y76:AA76"/>
    <mergeCell ref="T68:U69"/>
    <mergeCell ref="V68:X69"/>
    <mergeCell ref="B69:D69"/>
    <mergeCell ref="B70:D70"/>
    <mergeCell ref="I70:S70"/>
    <mergeCell ref="T70:U70"/>
    <mergeCell ref="V70:X70"/>
    <mergeCell ref="Y70:AA70"/>
    <mergeCell ref="Y72:AA72"/>
    <mergeCell ref="E73:E75"/>
    <mergeCell ref="F73:F75"/>
    <mergeCell ref="G73:G75"/>
    <mergeCell ref="H73:H75"/>
    <mergeCell ref="I73:S74"/>
    <mergeCell ref="T73:U74"/>
    <mergeCell ref="V73:X74"/>
    <mergeCell ref="Y73:AA74"/>
    <mergeCell ref="B74:D74"/>
    <mergeCell ref="B75:D75"/>
    <mergeCell ref="I75:S75"/>
    <mergeCell ref="T75:U75"/>
    <mergeCell ref="B64:D64"/>
    <mergeCell ref="B65:D65"/>
    <mergeCell ref="I65:S65"/>
    <mergeCell ref="T65:U65"/>
    <mergeCell ref="V65:X65"/>
    <mergeCell ref="Y65:AA65"/>
    <mergeCell ref="Y68:AA69"/>
    <mergeCell ref="B61:D63"/>
    <mergeCell ref="E61:E62"/>
    <mergeCell ref="F61:F62"/>
    <mergeCell ref="G61:G62"/>
    <mergeCell ref="H61:H62"/>
    <mergeCell ref="B66:D68"/>
    <mergeCell ref="E66:E67"/>
    <mergeCell ref="F66:F67"/>
    <mergeCell ref="G66:G67"/>
    <mergeCell ref="H66:H67"/>
    <mergeCell ref="I66:S66"/>
    <mergeCell ref="E68:E70"/>
    <mergeCell ref="F68:F70"/>
    <mergeCell ref="G68:G70"/>
    <mergeCell ref="H68:H70"/>
    <mergeCell ref="I68:S69"/>
    <mergeCell ref="Y61:AA61"/>
    <mergeCell ref="Y67:AA67"/>
    <mergeCell ref="I61:S61"/>
    <mergeCell ref="T61:U61"/>
    <mergeCell ref="V61:X61"/>
    <mergeCell ref="T29:U29"/>
    <mergeCell ref="V29:X29"/>
    <mergeCell ref="Y29:AA29"/>
    <mergeCell ref="I30:S30"/>
    <mergeCell ref="T30:U30"/>
    <mergeCell ref="V30:X30"/>
    <mergeCell ref="Y30:AA30"/>
    <mergeCell ref="I31:S32"/>
    <mergeCell ref="T31:U32"/>
    <mergeCell ref="V31:X32"/>
    <mergeCell ref="Y31:AA32"/>
    <mergeCell ref="I33:S33"/>
    <mergeCell ref="T33:U33"/>
    <mergeCell ref="V33:X33"/>
    <mergeCell ref="T66:U66"/>
    <mergeCell ref="V66:X66"/>
    <mergeCell ref="Y66:AA66"/>
    <mergeCell ref="I62:S62"/>
    <mergeCell ref="T62:U62"/>
    <mergeCell ref="V62:X62"/>
    <mergeCell ref="Y62:AA62"/>
    <mergeCell ref="Y63:AA64"/>
    <mergeCell ref="F52:I52"/>
    <mergeCell ref="J52:K52"/>
    <mergeCell ref="L52:AA52"/>
    <mergeCell ref="F58:F60"/>
    <mergeCell ref="G58:G60"/>
    <mergeCell ref="H58:H60"/>
    <mergeCell ref="I58:S59"/>
    <mergeCell ref="T58:U59"/>
    <mergeCell ref="V58:X59"/>
    <mergeCell ref="Y58:AA59"/>
    <mergeCell ref="T60:U60"/>
    <mergeCell ref="V60:X60"/>
    <mergeCell ref="Y60:AA60"/>
    <mergeCell ref="V75:X75"/>
    <mergeCell ref="Y75:AA75"/>
    <mergeCell ref="B71:D73"/>
    <mergeCell ref="E71:E72"/>
    <mergeCell ref="F71:F72"/>
    <mergeCell ref="G71:G72"/>
    <mergeCell ref="H71:H72"/>
    <mergeCell ref="I71:S71"/>
    <mergeCell ref="T71:U71"/>
    <mergeCell ref="V71:X71"/>
    <mergeCell ref="Y71:AA71"/>
    <mergeCell ref="I72:S72"/>
    <mergeCell ref="T72:U72"/>
    <mergeCell ref="V72:X72"/>
    <mergeCell ref="B83:D83"/>
    <mergeCell ref="E83:T83"/>
    <mergeCell ref="U83:AA83"/>
    <mergeCell ref="B84:D84"/>
    <mergeCell ref="E84:T84"/>
    <mergeCell ref="U84:AA84"/>
    <mergeCell ref="B77:AA77"/>
    <mergeCell ref="C78:G78"/>
    <mergeCell ref="K78:P78"/>
    <mergeCell ref="T78:W78"/>
    <mergeCell ref="B79:AA79"/>
    <mergeCell ref="B81:D81"/>
    <mergeCell ref="E81:T81"/>
    <mergeCell ref="U81:AA81"/>
    <mergeCell ref="B82:D82"/>
    <mergeCell ref="E82:L82"/>
    <mergeCell ref="N82:P82"/>
    <mergeCell ref="U82:AA82"/>
  </mergeCells>
  <phoneticPr fontId="1"/>
  <dataValidations count="2">
    <dataValidation type="list" allowBlank="1" showInputMessage="1" showErrorMessage="1" sqref="B18:D18 B23:D23 B33:D33 B60:D60 B65:D65 B28:D28 B70:D70 B75:D75" xr:uid="{00000000-0002-0000-0B00-000000000000}">
      <formula1>"　,西野外調理場,東野外調理場"</formula1>
    </dataValidation>
    <dataValidation imeMode="disabled" allowBlank="1" showInputMessage="1" showErrorMessage="1" sqref="V46:W46 V4:W4" xr:uid="{00000000-0002-0000-0B00-000001000000}"/>
  </dataValidations>
  <pageMargins left="0.51181102362204722" right="0.51181102362204722" top="0.31496062992125984" bottom="0" header="0" footer="0"/>
  <pageSetup paperSize="9" orientation="portrait" blackAndWhite="1" verticalDpi="0" r:id="rId1"/>
  <headerFooter differentFirst="1" scaleWithDoc="0">
    <oddFooter>&amp;R&amp;14④</oddFooter>
    <firstFooter>&amp;L&amp;G&amp;R&amp;14④</first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Y87"/>
  <sheetViews>
    <sheetView showGridLines="0" view="pageBreakPreview" topLeftCell="A13" zoomScaleNormal="100" zoomScaleSheetLayoutView="100" workbookViewId="0">
      <selection activeCell="H73" sqref="H73:I74"/>
    </sheetView>
  </sheetViews>
  <sheetFormatPr defaultRowHeight="13.5" x14ac:dyDescent="0.15"/>
  <cols>
    <col min="1" max="1" width="0.5" style="111" customWidth="1"/>
    <col min="2" max="2" width="4.375" style="111" customWidth="1"/>
    <col min="3" max="3" width="12.5" style="111" customWidth="1"/>
    <col min="4" max="4" width="5" style="111" customWidth="1"/>
    <col min="5" max="5" width="5.625" style="111" customWidth="1"/>
    <col min="6" max="7" width="3.375" style="111" customWidth="1"/>
    <col min="8" max="9" width="3.125" style="111" customWidth="1"/>
    <col min="10" max="11" width="3.625" style="48" customWidth="1"/>
    <col min="12" max="13" width="3.125" style="111" customWidth="1"/>
    <col min="14" max="16" width="3.125" style="48" customWidth="1"/>
    <col min="17" max="18" width="3.125" style="111" customWidth="1"/>
    <col min="19" max="21" width="3.125" style="48" customWidth="1"/>
    <col min="22" max="23" width="3.125" style="111" customWidth="1"/>
    <col min="24" max="26" width="3.125" style="48" customWidth="1"/>
    <col min="27" max="28" width="3.125" style="111" customWidth="1"/>
    <col min="29" max="31" width="3.125" style="48" customWidth="1"/>
    <col min="32" max="33" width="3.125" style="111" customWidth="1"/>
    <col min="34" max="35" width="3.625" style="48" customWidth="1"/>
    <col min="36" max="37" width="3.125" style="111" customWidth="1"/>
    <col min="38" max="39" width="3.125" style="48" customWidth="1"/>
    <col min="40" max="40" width="4.25" style="48" customWidth="1"/>
    <col min="41" max="45" width="3.125" style="48" customWidth="1"/>
    <col min="46" max="46" width="5.625" style="48" customWidth="1"/>
    <col min="47" max="47" width="0.375" style="48" customWidth="1"/>
    <col min="48" max="16384" width="9" style="48"/>
  </cols>
  <sheetData>
    <row r="1" spans="1:51" ht="33" customHeight="1" x14ac:dyDescent="0.15">
      <c r="A1" s="3550" t="s">
        <v>54</v>
      </c>
      <c r="B1" s="3550"/>
      <c r="C1" s="3550"/>
      <c r="D1" s="471"/>
      <c r="E1" s="3551" t="s">
        <v>55</v>
      </c>
      <c r="F1" s="3551"/>
      <c r="G1" s="3551"/>
      <c r="H1" s="3506" t="s">
        <v>220</v>
      </c>
      <c r="I1" s="3506"/>
      <c r="J1" s="3506"/>
      <c r="K1" s="3506"/>
      <c r="L1" s="3506"/>
      <c r="M1" s="3506"/>
      <c r="N1" s="3506"/>
      <c r="O1" s="3506"/>
      <c r="P1" s="3506"/>
      <c r="Q1" s="3506"/>
      <c r="R1" s="3506"/>
      <c r="S1" s="3506"/>
      <c r="T1" s="3506"/>
      <c r="U1" s="3506"/>
      <c r="V1" s="3506"/>
      <c r="W1" s="3506"/>
      <c r="X1" s="3506"/>
      <c r="Y1" s="3506"/>
      <c r="Z1" s="3506"/>
      <c r="AA1" s="3506"/>
      <c r="AB1" s="3506"/>
      <c r="AC1" s="3506"/>
      <c r="AD1" s="3506"/>
      <c r="AE1" s="3506"/>
      <c r="AF1" s="3506"/>
      <c r="AG1" s="3506"/>
      <c r="AH1" s="3506"/>
      <c r="AI1" s="3506"/>
      <c r="AJ1" s="3506"/>
      <c r="AK1" s="3506"/>
      <c r="AL1" s="3506"/>
      <c r="AM1" s="3506"/>
      <c r="AN1" s="3506"/>
      <c r="AO1" s="3506"/>
      <c r="AP1" s="3506"/>
      <c r="AQ1" s="3506"/>
      <c r="AR1" s="3506"/>
      <c r="AS1" s="3506"/>
      <c r="AT1" s="3506"/>
      <c r="AU1" s="3506"/>
      <c r="AV1" s="3506"/>
      <c r="AW1" s="3506"/>
    </row>
    <row r="2" spans="1:51" ht="26.25" customHeight="1" x14ac:dyDescent="0.15">
      <c r="C2" s="3539" t="s">
        <v>245</v>
      </c>
      <c r="D2" s="3539"/>
      <c r="E2" s="3539"/>
      <c r="F2" s="3539"/>
      <c r="G2" s="3539"/>
      <c r="H2" s="3539"/>
      <c r="I2" s="3539"/>
      <c r="J2" s="3539"/>
      <c r="K2" s="3539"/>
      <c r="L2" s="3539"/>
      <c r="M2" s="3539"/>
      <c r="N2" s="3539"/>
      <c r="O2" s="3539"/>
      <c r="P2" s="3539"/>
      <c r="Q2" s="3539"/>
      <c r="R2" s="3539"/>
      <c r="S2" s="3539"/>
      <c r="T2" s="3539"/>
      <c r="U2" s="3539"/>
      <c r="V2" s="3539"/>
      <c r="W2" s="3539"/>
      <c r="X2" s="3539"/>
      <c r="Y2" s="3539"/>
      <c r="Z2" s="3539"/>
      <c r="AA2" s="914"/>
      <c r="AB2" s="914"/>
      <c r="AC2" s="914"/>
      <c r="AD2" s="914"/>
      <c r="AE2" s="914"/>
      <c r="AF2" s="914"/>
      <c r="AG2" s="914"/>
      <c r="AH2" s="914"/>
      <c r="AI2" s="914"/>
      <c r="AJ2" s="914"/>
      <c r="AK2" s="914"/>
      <c r="AL2" s="914"/>
      <c r="AM2" s="914"/>
      <c r="AN2" s="914"/>
      <c r="AP2" s="472"/>
      <c r="AQ2" s="3645" t="s">
        <v>172</v>
      </c>
      <c r="AR2" s="3645"/>
      <c r="AS2" s="3645">
        <v>1</v>
      </c>
      <c r="AT2" s="3645"/>
    </row>
    <row r="3" spans="1:51" ht="3.75" customHeight="1" thickBot="1" x14ac:dyDescent="0.2">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P3" s="472"/>
      <c r="AQ3" s="473"/>
      <c r="AR3" s="473"/>
      <c r="AS3" s="473"/>
      <c r="AT3" s="473"/>
    </row>
    <row r="4" spans="1:51" ht="15" customHeight="1" x14ac:dyDescent="0.15">
      <c r="B4" s="3667" t="s">
        <v>171</v>
      </c>
      <c r="C4" s="3668"/>
      <c r="D4" s="3659" t="str">
        <f>" "&amp;入力1!B7</f>
        <v xml:space="preserve"> </v>
      </c>
      <c r="E4" s="3659"/>
      <c r="F4" s="3659"/>
      <c r="G4" s="3659"/>
      <c r="H4" s="3659"/>
      <c r="I4" s="3659"/>
      <c r="J4" s="3659"/>
      <c r="K4" s="3659"/>
      <c r="L4" s="3659"/>
      <c r="M4" s="3659"/>
      <c r="N4" s="3659"/>
      <c r="O4" s="3659"/>
      <c r="P4" s="3659"/>
      <c r="Q4" s="3659"/>
      <c r="R4" s="3659"/>
      <c r="S4" s="3659"/>
      <c r="T4" s="3659"/>
      <c r="U4" s="3659"/>
      <c r="V4" s="3659"/>
      <c r="W4" s="3659"/>
      <c r="X4" s="3659"/>
      <c r="Y4" s="3659"/>
      <c r="Z4" s="3660"/>
      <c r="AA4" s="475"/>
      <c r="AB4" s="3663" t="s">
        <v>379</v>
      </c>
      <c r="AC4" s="3664"/>
      <c r="AD4" s="3664"/>
      <c r="AE4" s="3664"/>
      <c r="AF4" s="3664"/>
      <c r="AG4" s="3664"/>
      <c r="AH4" s="3665"/>
      <c r="AJ4" s="3663" t="s">
        <v>376</v>
      </c>
      <c r="AK4" s="3664"/>
      <c r="AL4" s="3664"/>
      <c r="AM4" s="3664"/>
      <c r="AN4" s="3664"/>
      <c r="AO4" s="3664"/>
      <c r="AP4" s="3664"/>
      <c r="AQ4" s="3664"/>
      <c r="AR4" s="3664"/>
      <c r="AS4" s="3664"/>
      <c r="AT4" s="3665"/>
      <c r="AU4" s="476"/>
      <c r="AV4" s="470"/>
      <c r="AW4" s="470"/>
      <c r="AX4" s="470"/>
    </row>
    <row r="5" spans="1:51" ht="22.5" customHeight="1" thickBot="1" x14ac:dyDescent="0.2">
      <c r="B5" s="3669"/>
      <c r="C5" s="3670"/>
      <c r="D5" s="3661"/>
      <c r="E5" s="3661"/>
      <c r="F5" s="3661"/>
      <c r="G5" s="3661"/>
      <c r="H5" s="3661"/>
      <c r="I5" s="3661"/>
      <c r="J5" s="3661"/>
      <c r="K5" s="3661"/>
      <c r="L5" s="3661"/>
      <c r="M5" s="3661"/>
      <c r="N5" s="3661"/>
      <c r="O5" s="3661"/>
      <c r="P5" s="3661"/>
      <c r="Q5" s="3661"/>
      <c r="R5" s="3661"/>
      <c r="S5" s="3661"/>
      <c r="T5" s="3661"/>
      <c r="U5" s="3661"/>
      <c r="V5" s="3661"/>
      <c r="W5" s="3661"/>
      <c r="X5" s="3661"/>
      <c r="Y5" s="3661"/>
      <c r="Z5" s="3662"/>
      <c r="AA5" s="475"/>
      <c r="AB5" s="3683" t="s">
        <v>388</v>
      </c>
      <c r="AC5" s="3684"/>
      <c r="AD5" s="3684"/>
      <c r="AE5" s="3684"/>
      <c r="AF5" s="3682">
        <f>入力2【名簿】!AF2</f>
        <v>0</v>
      </c>
      <c r="AG5" s="3682"/>
      <c r="AH5" s="493" t="s">
        <v>174</v>
      </c>
      <c r="AJ5" s="485" t="s">
        <v>15</v>
      </c>
      <c r="AK5" s="505" t="str">
        <f>IF(入力1!H61="あり","○","")</f>
        <v/>
      </c>
      <c r="AL5" s="3671" t="s">
        <v>377</v>
      </c>
      <c r="AM5" s="3671"/>
      <c r="AN5" s="3671"/>
      <c r="AO5" s="491" t="s">
        <v>387</v>
      </c>
      <c r="AP5" s="478" t="s">
        <v>15</v>
      </c>
      <c r="AQ5" s="479" t="str">
        <f>IF(入力1!H61="なし","○","")</f>
        <v/>
      </c>
      <c r="AR5" s="3671" t="s">
        <v>378</v>
      </c>
      <c r="AS5" s="3671"/>
      <c r="AT5" s="3672"/>
      <c r="AU5" s="477"/>
      <c r="AV5" s="470"/>
      <c r="AW5" s="470"/>
      <c r="AX5" s="470"/>
      <c r="AY5" s="470"/>
    </row>
    <row r="6" spans="1:51" ht="24.75" customHeight="1" thickBot="1" x14ac:dyDescent="0.2">
      <c r="B6" s="3673" t="s">
        <v>170</v>
      </c>
      <c r="C6" s="3674"/>
      <c r="D6" s="3629">
        <f>入力1!G24</f>
        <v>0</v>
      </c>
      <c r="E6" s="3629"/>
      <c r="F6" s="486" t="s">
        <v>59</v>
      </c>
      <c r="G6" s="3629">
        <f>入力1!J24</f>
        <v>0</v>
      </c>
      <c r="H6" s="3629"/>
      <c r="I6" s="487" t="s">
        <v>60</v>
      </c>
      <c r="J6" s="3629">
        <f>入力1!L24</f>
        <v>0</v>
      </c>
      <c r="K6" s="3629"/>
      <c r="L6" s="487" t="s">
        <v>61</v>
      </c>
      <c r="M6" s="488" t="s">
        <v>169</v>
      </c>
      <c r="N6" s="487" t="str">
        <f>入力1!O24</f>
        <v/>
      </c>
      <c r="O6" s="487" t="s">
        <v>168</v>
      </c>
      <c r="P6" s="3681" t="s">
        <v>167</v>
      </c>
      <c r="Q6" s="3681"/>
      <c r="R6" s="3628" t="str">
        <f>入力1!T24</f>
        <v/>
      </c>
      <c r="S6" s="3628"/>
      <c r="T6" s="487" t="s">
        <v>60</v>
      </c>
      <c r="U6" s="3666" t="str">
        <f>入力1!V24</f>
        <v/>
      </c>
      <c r="V6" s="3666"/>
      <c r="W6" s="487" t="s">
        <v>61</v>
      </c>
      <c r="X6" s="488" t="s">
        <v>166</v>
      </c>
      <c r="Y6" s="489" t="str">
        <f>入力1!Y24</f>
        <v/>
      </c>
      <c r="Z6" s="490" t="s">
        <v>165</v>
      </c>
      <c r="AA6" s="480"/>
      <c r="AB6" s="3685" t="s">
        <v>389</v>
      </c>
      <c r="AC6" s="3686"/>
      <c r="AD6" s="3686"/>
      <c r="AE6" s="3686"/>
      <c r="AF6" s="3585">
        <f>入力2【名簿】!AL2</f>
        <v>0</v>
      </c>
      <c r="AG6" s="3585"/>
      <c r="AH6" s="494" t="s">
        <v>174</v>
      </c>
      <c r="AJ6" s="3675" t="s">
        <v>392</v>
      </c>
      <c r="AK6" s="3675"/>
      <c r="AL6" s="3675"/>
      <c r="AM6" s="3675"/>
      <c r="AN6" s="3675"/>
      <c r="AO6" s="3675"/>
      <c r="AP6" s="3675"/>
      <c r="AQ6" s="3675"/>
      <c r="AR6" s="3675"/>
      <c r="AS6" s="3675"/>
      <c r="AT6" s="3675"/>
    </row>
    <row r="7" spans="1:51" ht="13.5" customHeight="1" thickBot="1" x14ac:dyDescent="0.2">
      <c r="B7" s="481"/>
      <c r="C7" s="481"/>
      <c r="D7" s="482"/>
      <c r="E7" s="482"/>
      <c r="F7" s="482"/>
      <c r="G7" s="482"/>
      <c r="H7" s="482"/>
      <c r="I7" s="482"/>
      <c r="J7" s="482"/>
      <c r="K7" s="482"/>
      <c r="L7" s="482"/>
      <c r="M7" s="482"/>
      <c r="N7" s="482"/>
      <c r="O7" s="482"/>
      <c r="P7" s="482"/>
      <c r="Q7" s="482"/>
      <c r="R7" s="482"/>
      <c r="S7" s="482"/>
      <c r="T7" s="482"/>
      <c r="U7" s="482"/>
      <c r="V7" s="482"/>
      <c r="W7" s="482"/>
      <c r="X7" s="483"/>
      <c r="Y7" s="483"/>
      <c r="Z7" s="483"/>
      <c r="AA7" s="484"/>
      <c r="AB7" s="484"/>
      <c r="AC7" s="484"/>
      <c r="AD7" s="3677"/>
      <c r="AE7" s="3677"/>
      <c r="AF7" s="206"/>
      <c r="AG7" s="206"/>
      <c r="AH7" s="206"/>
      <c r="AI7" s="206"/>
      <c r="AJ7" s="3676"/>
      <c r="AK7" s="3676"/>
      <c r="AL7" s="3676"/>
      <c r="AM7" s="3676"/>
      <c r="AN7" s="3676"/>
      <c r="AO7" s="3676"/>
      <c r="AP7" s="3676"/>
      <c r="AQ7" s="3676"/>
      <c r="AR7" s="3676"/>
      <c r="AS7" s="3676"/>
      <c r="AT7" s="3676"/>
    </row>
    <row r="8" spans="1:51" ht="15" customHeight="1" x14ac:dyDescent="0.15">
      <c r="B8" s="3618" t="s">
        <v>247</v>
      </c>
      <c r="C8" s="3621" t="s">
        <v>164</v>
      </c>
      <c r="D8" s="2386"/>
      <c r="E8" s="2389" t="s">
        <v>300</v>
      </c>
      <c r="F8" s="2283" t="s">
        <v>163</v>
      </c>
      <c r="G8" s="2284"/>
      <c r="H8" s="3639" t="s">
        <v>162</v>
      </c>
      <c r="I8" s="3640"/>
      <c r="J8" s="3640"/>
      <c r="K8" s="3641"/>
      <c r="L8" s="3639" t="s">
        <v>161</v>
      </c>
      <c r="M8" s="3640"/>
      <c r="N8" s="3640"/>
      <c r="O8" s="3640"/>
      <c r="P8" s="3641"/>
      <c r="Q8" s="3639" t="s">
        <v>160</v>
      </c>
      <c r="R8" s="3640"/>
      <c r="S8" s="3640"/>
      <c r="T8" s="3640"/>
      <c r="U8" s="3641"/>
      <c r="V8" s="3639" t="s">
        <v>213</v>
      </c>
      <c r="W8" s="3640"/>
      <c r="X8" s="3640"/>
      <c r="Y8" s="3640"/>
      <c r="Z8" s="3641"/>
      <c r="AA8" s="3639" t="s">
        <v>214</v>
      </c>
      <c r="AB8" s="3640"/>
      <c r="AC8" s="3640"/>
      <c r="AD8" s="3640"/>
      <c r="AE8" s="3641"/>
      <c r="AF8" s="3639" t="s">
        <v>215</v>
      </c>
      <c r="AG8" s="3640"/>
      <c r="AH8" s="3640"/>
      <c r="AI8" s="3640"/>
      <c r="AJ8" s="3630" t="s">
        <v>390</v>
      </c>
      <c r="AK8" s="3631"/>
      <c r="AL8" s="3631"/>
      <c r="AM8" s="3631"/>
      <c r="AN8" s="3631"/>
      <c r="AO8" s="3632"/>
      <c r="AP8" s="3630" t="s">
        <v>159</v>
      </c>
      <c r="AQ8" s="3631"/>
      <c r="AR8" s="3631"/>
      <c r="AS8" s="3631"/>
      <c r="AT8" s="3632"/>
      <c r="AU8" s="117"/>
      <c r="AW8" s="474"/>
      <c r="AX8" s="474"/>
    </row>
    <row r="9" spans="1:51" ht="26.25" customHeight="1" x14ac:dyDescent="0.15">
      <c r="B9" s="3619"/>
      <c r="C9" s="3622"/>
      <c r="D9" s="2387"/>
      <c r="E9" s="2390"/>
      <c r="F9" s="2285"/>
      <c r="G9" s="2286"/>
      <c r="H9" s="3678" t="str">
        <f>入力1!I66</f>
        <v/>
      </c>
      <c r="I9" s="3679"/>
      <c r="J9" s="3679"/>
      <c r="K9" s="3680"/>
      <c r="L9" s="3646" t="str">
        <f>入力1!M66</f>
        <v/>
      </c>
      <c r="M9" s="3647"/>
      <c r="N9" s="3647"/>
      <c r="O9" s="3647"/>
      <c r="P9" s="3648"/>
      <c r="Q9" s="3646" t="str">
        <f>入力1!Q66</f>
        <v/>
      </c>
      <c r="R9" s="3647"/>
      <c r="S9" s="3647"/>
      <c r="T9" s="3647"/>
      <c r="U9" s="3648"/>
      <c r="V9" s="3646" t="str">
        <f>入力1!U66</f>
        <v/>
      </c>
      <c r="W9" s="3647"/>
      <c r="X9" s="3647"/>
      <c r="Y9" s="3647"/>
      <c r="Z9" s="3648"/>
      <c r="AA9" s="3646" t="str">
        <f>入力1!Y66</f>
        <v/>
      </c>
      <c r="AB9" s="3647"/>
      <c r="AC9" s="3647"/>
      <c r="AD9" s="3647"/>
      <c r="AE9" s="3648"/>
      <c r="AF9" s="3646" t="str">
        <f>入力1!AC66</f>
        <v/>
      </c>
      <c r="AG9" s="3647"/>
      <c r="AH9" s="3647"/>
      <c r="AI9" s="3647"/>
      <c r="AJ9" s="3649" t="s">
        <v>393</v>
      </c>
      <c r="AK9" s="3650"/>
      <c r="AL9" s="3650"/>
      <c r="AM9" s="3650"/>
      <c r="AN9" s="3650"/>
      <c r="AO9" s="3651"/>
      <c r="AP9" s="3655" t="s">
        <v>394</v>
      </c>
      <c r="AQ9" s="3656"/>
      <c r="AR9" s="3656"/>
      <c r="AS9" s="3656"/>
      <c r="AT9" s="3657"/>
      <c r="AU9" s="116"/>
    </row>
    <row r="10" spans="1:51" ht="16.5" customHeight="1" x14ac:dyDescent="0.15">
      <c r="B10" s="3619"/>
      <c r="C10" s="3622"/>
      <c r="D10" s="2387"/>
      <c r="E10" s="2390"/>
      <c r="F10" s="3624" t="s">
        <v>77</v>
      </c>
      <c r="G10" s="3626" t="s">
        <v>78</v>
      </c>
      <c r="H10" s="2400" t="s">
        <v>173</v>
      </c>
      <c r="I10" s="3568"/>
      <c r="J10" s="3590" t="s">
        <v>158</v>
      </c>
      <c r="K10" s="3592"/>
      <c r="L10" s="2400" t="s">
        <v>173</v>
      </c>
      <c r="M10" s="3568"/>
      <c r="N10" s="3590" t="s">
        <v>157</v>
      </c>
      <c r="O10" s="3591"/>
      <c r="P10" s="3592"/>
      <c r="Q10" s="2400" t="s">
        <v>173</v>
      </c>
      <c r="R10" s="3568"/>
      <c r="S10" s="3590" t="s">
        <v>157</v>
      </c>
      <c r="T10" s="3591"/>
      <c r="U10" s="3592"/>
      <c r="V10" s="2400" t="s">
        <v>173</v>
      </c>
      <c r="W10" s="3568"/>
      <c r="X10" s="3590" t="s">
        <v>157</v>
      </c>
      <c r="Y10" s="3591"/>
      <c r="Z10" s="3592"/>
      <c r="AA10" s="2400" t="s">
        <v>173</v>
      </c>
      <c r="AB10" s="3568"/>
      <c r="AC10" s="3590" t="s">
        <v>157</v>
      </c>
      <c r="AD10" s="3591"/>
      <c r="AE10" s="3592"/>
      <c r="AF10" s="2400" t="s">
        <v>173</v>
      </c>
      <c r="AG10" s="3568"/>
      <c r="AH10" s="3590" t="s">
        <v>157</v>
      </c>
      <c r="AI10" s="3591"/>
      <c r="AJ10" s="3649"/>
      <c r="AK10" s="3650"/>
      <c r="AL10" s="3650"/>
      <c r="AM10" s="3650"/>
      <c r="AN10" s="3650"/>
      <c r="AO10" s="3651"/>
      <c r="AP10" s="3649"/>
      <c r="AQ10" s="3650"/>
      <c r="AR10" s="3650"/>
      <c r="AS10" s="3650"/>
      <c r="AT10" s="3651"/>
      <c r="AU10" s="115"/>
    </row>
    <row r="11" spans="1:51" ht="19.5" customHeight="1" thickBot="1" x14ac:dyDescent="0.2">
      <c r="B11" s="3620"/>
      <c r="C11" s="3623"/>
      <c r="D11" s="2388"/>
      <c r="E11" s="2391"/>
      <c r="F11" s="3625"/>
      <c r="G11" s="3627"/>
      <c r="H11" s="2404"/>
      <c r="I11" s="3569"/>
      <c r="J11" s="496" t="s">
        <v>150</v>
      </c>
      <c r="K11" s="495" t="s">
        <v>243</v>
      </c>
      <c r="L11" s="2404"/>
      <c r="M11" s="3603"/>
      <c r="N11" s="496" t="s">
        <v>151</v>
      </c>
      <c r="O11" s="496" t="s">
        <v>150</v>
      </c>
      <c r="P11" s="495" t="s">
        <v>243</v>
      </c>
      <c r="Q11" s="2404"/>
      <c r="R11" s="3569"/>
      <c r="S11" s="496" t="s">
        <v>151</v>
      </c>
      <c r="T11" s="496" t="s">
        <v>150</v>
      </c>
      <c r="U11" s="495" t="s">
        <v>243</v>
      </c>
      <c r="V11" s="2404"/>
      <c r="W11" s="3569"/>
      <c r="X11" s="496" t="s">
        <v>151</v>
      </c>
      <c r="Y11" s="496" t="s">
        <v>150</v>
      </c>
      <c r="Z11" s="495" t="s">
        <v>243</v>
      </c>
      <c r="AA11" s="2404"/>
      <c r="AB11" s="3569"/>
      <c r="AC11" s="496" t="s">
        <v>151</v>
      </c>
      <c r="AD11" s="496" t="s">
        <v>150</v>
      </c>
      <c r="AE11" s="495" t="s">
        <v>243</v>
      </c>
      <c r="AF11" s="2404"/>
      <c r="AG11" s="3569"/>
      <c r="AH11" s="496" t="s">
        <v>151</v>
      </c>
      <c r="AI11" s="496" t="s">
        <v>150</v>
      </c>
      <c r="AJ11" s="3652"/>
      <c r="AK11" s="3653"/>
      <c r="AL11" s="3653"/>
      <c r="AM11" s="3653"/>
      <c r="AN11" s="3653"/>
      <c r="AO11" s="3654"/>
      <c r="AP11" s="3652"/>
      <c r="AQ11" s="3653"/>
      <c r="AR11" s="3653"/>
      <c r="AS11" s="3653"/>
      <c r="AT11" s="3654"/>
      <c r="AU11" s="114"/>
    </row>
    <row r="12" spans="1:51" ht="15" customHeight="1" x14ac:dyDescent="0.15">
      <c r="B12" s="3606" t="s">
        <v>156</v>
      </c>
      <c r="C12" s="3608" t="s">
        <v>155</v>
      </c>
      <c r="D12" s="3609"/>
      <c r="E12" s="3612" t="s">
        <v>154</v>
      </c>
      <c r="F12" s="3614" t="s">
        <v>97</v>
      </c>
      <c r="G12" s="3586"/>
      <c r="H12" s="3593" t="s">
        <v>152</v>
      </c>
      <c r="I12" s="3594"/>
      <c r="J12" s="3588" t="s">
        <v>97</v>
      </c>
      <c r="K12" s="3597" t="s">
        <v>97</v>
      </c>
      <c r="L12" s="3593" t="s">
        <v>152</v>
      </c>
      <c r="M12" s="3604"/>
      <c r="N12" s="3588" t="s">
        <v>97</v>
      </c>
      <c r="O12" s="3588" t="s">
        <v>97</v>
      </c>
      <c r="P12" s="3597" t="s">
        <v>97</v>
      </c>
      <c r="Q12" s="2271" t="s">
        <v>368</v>
      </c>
      <c r="R12" s="3599"/>
      <c r="S12" s="3588" t="s">
        <v>97</v>
      </c>
      <c r="T12" s="3601"/>
      <c r="U12" s="3616"/>
      <c r="V12" s="3593"/>
      <c r="W12" s="3594"/>
      <c r="X12" s="3588"/>
      <c r="Y12" s="3588"/>
      <c r="Z12" s="3597"/>
      <c r="AA12" s="3593"/>
      <c r="AB12" s="3594"/>
      <c r="AC12" s="3588"/>
      <c r="AD12" s="3588"/>
      <c r="AE12" s="3597"/>
      <c r="AF12" s="2271"/>
      <c r="AG12" s="3599"/>
      <c r="AH12" s="3588"/>
      <c r="AI12" s="3601"/>
      <c r="AJ12" s="2355" t="s">
        <v>385</v>
      </c>
      <c r="AK12" s="2356"/>
      <c r="AL12" s="2356"/>
      <c r="AM12" s="2356"/>
      <c r="AN12" s="2356"/>
      <c r="AO12" s="2357"/>
      <c r="AP12" s="2349" t="s">
        <v>301</v>
      </c>
      <c r="AQ12" s="2350"/>
      <c r="AR12" s="2350"/>
      <c r="AS12" s="2350"/>
      <c r="AT12" s="2351"/>
      <c r="AU12" s="113"/>
    </row>
    <row r="13" spans="1:51" ht="15" customHeight="1" x14ac:dyDescent="0.15">
      <c r="B13" s="3607"/>
      <c r="C13" s="3610"/>
      <c r="D13" s="3611"/>
      <c r="E13" s="3613"/>
      <c r="F13" s="3615"/>
      <c r="G13" s="3587"/>
      <c r="H13" s="3595"/>
      <c r="I13" s="3596"/>
      <c r="J13" s="3589"/>
      <c r="K13" s="3598"/>
      <c r="L13" s="3595"/>
      <c r="M13" s="3605"/>
      <c r="N13" s="3589"/>
      <c r="O13" s="3589"/>
      <c r="P13" s="3598"/>
      <c r="Q13" s="2273"/>
      <c r="R13" s="3600"/>
      <c r="S13" s="3589"/>
      <c r="T13" s="3602"/>
      <c r="U13" s="3617"/>
      <c r="V13" s="3595"/>
      <c r="W13" s="3596"/>
      <c r="X13" s="3589"/>
      <c r="Y13" s="3589"/>
      <c r="Z13" s="3598"/>
      <c r="AA13" s="3595"/>
      <c r="AB13" s="3596"/>
      <c r="AC13" s="3589"/>
      <c r="AD13" s="3589"/>
      <c r="AE13" s="3598"/>
      <c r="AF13" s="2273"/>
      <c r="AG13" s="3600"/>
      <c r="AH13" s="3589"/>
      <c r="AI13" s="3602"/>
      <c r="AJ13" s="2358" t="s">
        <v>386</v>
      </c>
      <c r="AK13" s="2359"/>
      <c r="AL13" s="2359"/>
      <c r="AM13" s="2359"/>
      <c r="AN13" s="2359"/>
      <c r="AO13" s="2360"/>
      <c r="AP13" s="2352"/>
      <c r="AQ13" s="2353"/>
      <c r="AR13" s="2353"/>
      <c r="AS13" s="2353"/>
      <c r="AT13" s="2354"/>
      <c r="AU13" s="113"/>
    </row>
    <row r="14" spans="1:51" ht="15" customHeight="1" x14ac:dyDescent="0.15">
      <c r="B14" s="3560">
        <v>1</v>
      </c>
      <c r="C14" s="3562">
        <f>入力2【名簿】!D15</f>
        <v>0</v>
      </c>
      <c r="D14" s="3563"/>
      <c r="E14" s="3566">
        <f>入力2【名簿】!E15</f>
        <v>0</v>
      </c>
      <c r="F14" s="3558">
        <f>入力2【名簿】!G15</f>
        <v>0</v>
      </c>
      <c r="G14" s="3575">
        <f>入力2【名簿】!H15</f>
        <v>0</v>
      </c>
      <c r="H14" s="3552">
        <f>入力2【名簿】!I15</f>
        <v>0</v>
      </c>
      <c r="I14" s="3553"/>
      <c r="J14" s="3548">
        <f>入力2【名簿】!K15</f>
        <v>0</v>
      </c>
      <c r="K14" s="3546">
        <f>入力2【名簿】!L15</f>
        <v>0</v>
      </c>
      <c r="L14" s="3552">
        <f>入力2【名簿】!M15</f>
        <v>0</v>
      </c>
      <c r="M14" s="3556"/>
      <c r="N14" s="3548">
        <f>入力2【名簿】!O15</f>
        <v>0</v>
      </c>
      <c r="O14" s="3548">
        <f>入力2【名簿】!P15</f>
        <v>0</v>
      </c>
      <c r="P14" s="3546">
        <f>入力2【名簿】!Q15</f>
        <v>0</v>
      </c>
      <c r="Q14" s="3552">
        <f>入力2【名簿】!R15</f>
        <v>0</v>
      </c>
      <c r="R14" s="3553"/>
      <c r="S14" s="3548">
        <f>入力2【名簿】!T15</f>
        <v>0</v>
      </c>
      <c r="T14" s="3548">
        <f>入力2【名簿】!U15</f>
        <v>0</v>
      </c>
      <c r="U14" s="3546">
        <f>入力2【名簿】!V15</f>
        <v>0</v>
      </c>
      <c r="V14" s="3552">
        <f>入力2【名簿】!W15</f>
        <v>0</v>
      </c>
      <c r="W14" s="3553"/>
      <c r="X14" s="3548">
        <f>入力2【名簿】!Y15</f>
        <v>0</v>
      </c>
      <c r="Y14" s="3548">
        <f>入力2【名簿】!Z15</f>
        <v>0</v>
      </c>
      <c r="Z14" s="3546">
        <f>入力2【名簿】!AA15</f>
        <v>0</v>
      </c>
      <c r="AA14" s="3552">
        <f>入力2【名簿】!AB15</f>
        <v>0</v>
      </c>
      <c r="AB14" s="3553"/>
      <c r="AC14" s="3548">
        <f>入力2【名簿】!AD15</f>
        <v>0</v>
      </c>
      <c r="AD14" s="3548">
        <f>入力2【名簿】!AE15</f>
        <v>0</v>
      </c>
      <c r="AE14" s="3546">
        <f>入力2【名簿】!AF15</f>
        <v>0</v>
      </c>
      <c r="AF14" s="3552">
        <f>入力2【名簿】!AG15</f>
        <v>0</v>
      </c>
      <c r="AG14" s="3553"/>
      <c r="AH14" s="3548">
        <f>入力2【名簿】!AI15</f>
        <v>0</v>
      </c>
      <c r="AI14" s="3548">
        <f>入力2【名簿】!AJ15</f>
        <v>0</v>
      </c>
      <c r="AJ14" s="3540">
        <f>入力2【名簿】!AK15</f>
        <v>0</v>
      </c>
      <c r="AK14" s="3541"/>
      <c r="AL14" s="3541"/>
      <c r="AM14" s="3541"/>
      <c r="AN14" s="3541"/>
      <c r="AO14" s="3542"/>
      <c r="AP14" s="3633">
        <f>入力2【名簿】!AO15</f>
        <v>0</v>
      </c>
      <c r="AQ14" s="3634"/>
      <c r="AR14" s="3634"/>
      <c r="AS14" s="3634"/>
      <c r="AT14" s="3635"/>
      <c r="AU14" s="113"/>
    </row>
    <row r="15" spans="1:51" ht="15" customHeight="1" x14ac:dyDescent="0.15">
      <c r="B15" s="3561"/>
      <c r="C15" s="3564"/>
      <c r="D15" s="3565"/>
      <c r="E15" s="3567"/>
      <c r="F15" s="3559"/>
      <c r="G15" s="3579"/>
      <c r="H15" s="3554"/>
      <c r="I15" s="3555"/>
      <c r="J15" s="3549"/>
      <c r="K15" s="3547"/>
      <c r="L15" s="3554"/>
      <c r="M15" s="3557"/>
      <c r="N15" s="3549"/>
      <c r="O15" s="3549"/>
      <c r="P15" s="3547"/>
      <c r="Q15" s="3554"/>
      <c r="R15" s="3555"/>
      <c r="S15" s="3549"/>
      <c r="T15" s="3549"/>
      <c r="U15" s="3547"/>
      <c r="V15" s="3554"/>
      <c r="W15" s="3555"/>
      <c r="X15" s="3549"/>
      <c r="Y15" s="3549"/>
      <c r="Z15" s="3547"/>
      <c r="AA15" s="3554"/>
      <c r="AB15" s="3555"/>
      <c r="AC15" s="3549"/>
      <c r="AD15" s="3549"/>
      <c r="AE15" s="3547"/>
      <c r="AF15" s="3554"/>
      <c r="AG15" s="3555"/>
      <c r="AH15" s="3549"/>
      <c r="AI15" s="3549"/>
      <c r="AJ15" s="3543">
        <f>入力2【名簿】!AK16</f>
        <v>0</v>
      </c>
      <c r="AK15" s="3544"/>
      <c r="AL15" s="3544"/>
      <c r="AM15" s="3544"/>
      <c r="AN15" s="3544"/>
      <c r="AO15" s="3545"/>
      <c r="AP15" s="3636"/>
      <c r="AQ15" s="3637"/>
      <c r="AR15" s="3637"/>
      <c r="AS15" s="3637"/>
      <c r="AT15" s="3638"/>
      <c r="AU15" s="113"/>
    </row>
    <row r="16" spans="1:51" ht="15" customHeight="1" x14ac:dyDescent="0.15">
      <c r="B16" s="3560">
        <v>2</v>
      </c>
      <c r="C16" s="3562">
        <f>入力2【名簿】!D17</f>
        <v>0</v>
      </c>
      <c r="D16" s="3563"/>
      <c r="E16" s="3566">
        <f>入力2【名簿】!E17</f>
        <v>0</v>
      </c>
      <c r="F16" s="3558">
        <f>入力2【名簿】!G17</f>
        <v>0</v>
      </c>
      <c r="G16" s="3575">
        <f>入力2【名簿】!H17</f>
        <v>0</v>
      </c>
      <c r="H16" s="3552">
        <f>入力2【名簿】!I17</f>
        <v>0</v>
      </c>
      <c r="I16" s="3553"/>
      <c r="J16" s="3548">
        <f>入力2【名簿】!K17</f>
        <v>0</v>
      </c>
      <c r="K16" s="3546">
        <f>入力2【名簿】!L17</f>
        <v>0</v>
      </c>
      <c r="L16" s="3552">
        <f>入力2【名簿】!M17</f>
        <v>0</v>
      </c>
      <c r="M16" s="3556"/>
      <c r="N16" s="3548">
        <f>入力2【名簿】!O17</f>
        <v>0</v>
      </c>
      <c r="O16" s="3548">
        <f>入力2【名簿】!P17</f>
        <v>0</v>
      </c>
      <c r="P16" s="3546">
        <f>入力2【名簿】!Q17</f>
        <v>0</v>
      </c>
      <c r="Q16" s="3552">
        <f>入力2【名簿】!R17</f>
        <v>0</v>
      </c>
      <c r="R16" s="3553"/>
      <c r="S16" s="3548">
        <f>入力2【名簿】!T17</f>
        <v>0</v>
      </c>
      <c r="T16" s="3548">
        <f>入力2【名簿】!U17</f>
        <v>0</v>
      </c>
      <c r="U16" s="3546">
        <f>入力2【名簿】!V17</f>
        <v>0</v>
      </c>
      <c r="V16" s="3552">
        <f>入力2【名簿】!W17</f>
        <v>0</v>
      </c>
      <c r="W16" s="3553"/>
      <c r="X16" s="3548">
        <f>入力2【名簿】!Y17</f>
        <v>0</v>
      </c>
      <c r="Y16" s="3548">
        <f>入力2【名簿】!Z17</f>
        <v>0</v>
      </c>
      <c r="Z16" s="3546">
        <f>入力2【名簿】!AA17</f>
        <v>0</v>
      </c>
      <c r="AA16" s="3552">
        <f>入力2【名簿】!AB17</f>
        <v>0</v>
      </c>
      <c r="AB16" s="3553"/>
      <c r="AC16" s="3548">
        <f>入力2【名簿】!AD17</f>
        <v>0</v>
      </c>
      <c r="AD16" s="3548">
        <f>入力2【名簿】!AE17</f>
        <v>0</v>
      </c>
      <c r="AE16" s="3546">
        <f>入力2【名簿】!AF17</f>
        <v>0</v>
      </c>
      <c r="AF16" s="3552">
        <f>入力2【名簿】!AG17</f>
        <v>0</v>
      </c>
      <c r="AG16" s="3553"/>
      <c r="AH16" s="3548">
        <f>入力2【名簿】!AI17</f>
        <v>0</v>
      </c>
      <c r="AI16" s="3548">
        <f>入力2【名簿】!AJ17</f>
        <v>0</v>
      </c>
      <c r="AJ16" s="3540">
        <f>入力2【名簿】!AK17</f>
        <v>0</v>
      </c>
      <c r="AK16" s="3541"/>
      <c r="AL16" s="3541"/>
      <c r="AM16" s="3541"/>
      <c r="AN16" s="3541"/>
      <c r="AO16" s="3542"/>
      <c r="AP16" s="3633">
        <f>入力2【名簿】!AO17</f>
        <v>0</v>
      </c>
      <c r="AQ16" s="3634"/>
      <c r="AR16" s="3634"/>
      <c r="AS16" s="3634"/>
      <c r="AT16" s="3635"/>
      <c r="AU16" s="113"/>
    </row>
    <row r="17" spans="2:47" ht="15" customHeight="1" x14ac:dyDescent="0.15">
      <c r="B17" s="3561"/>
      <c r="C17" s="3564"/>
      <c r="D17" s="3565"/>
      <c r="E17" s="3567"/>
      <c r="F17" s="3559"/>
      <c r="G17" s="3579"/>
      <c r="H17" s="3554"/>
      <c r="I17" s="3555"/>
      <c r="J17" s="3549"/>
      <c r="K17" s="3547"/>
      <c r="L17" s="3554"/>
      <c r="M17" s="3557"/>
      <c r="N17" s="3549"/>
      <c r="O17" s="3549"/>
      <c r="P17" s="3547"/>
      <c r="Q17" s="3554"/>
      <c r="R17" s="3555"/>
      <c r="S17" s="3549"/>
      <c r="T17" s="3549"/>
      <c r="U17" s="3547"/>
      <c r="V17" s="3554"/>
      <c r="W17" s="3555"/>
      <c r="X17" s="3549"/>
      <c r="Y17" s="3549"/>
      <c r="Z17" s="3547"/>
      <c r="AA17" s="3554"/>
      <c r="AB17" s="3555"/>
      <c r="AC17" s="3549"/>
      <c r="AD17" s="3549"/>
      <c r="AE17" s="3547"/>
      <c r="AF17" s="3554"/>
      <c r="AG17" s="3555"/>
      <c r="AH17" s="3549"/>
      <c r="AI17" s="3549"/>
      <c r="AJ17" s="3543">
        <f>入力2【名簿】!AK18</f>
        <v>0</v>
      </c>
      <c r="AK17" s="3544"/>
      <c r="AL17" s="3544"/>
      <c r="AM17" s="3544"/>
      <c r="AN17" s="3544"/>
      <c r="AO17" s="3545"/>
      <c r="AP17" s="3636"/>
      <c r="AQ17" s="3637"/>
      <c r="AR17" s="3637"/>
      <c r="AS17" s="3637"/>
      <c r="AT17" s="3638"/>
      <c r="AU17" s="113"/>
    </row>
    <row r="18" spans="2:47" ht="15" customHeight="1" x14ac:dyDescent="0.15">
      <c r="B18" s="3560">
        <v>3</v>
      </c>
      <c r="C18" s="3562">
        <f>入力2【名簿】!D19</f>
        <v>0</v>
      </c>
      <c r="D18" s="3563"/>
      <c r="E18" s="3566">
        <f>入力2【名簿】!E19</f>
        <v>0</v>
      </c>
      <c r="F18" s="3558">
        <f>入力2【名簿】!G19</f>
        <v>0</v>
      </c>
      <c r="G18" s="3575">
        <f>入力2【名簿】!H19</f>
        <v>0</v>
      </c>
      <c r="H18" s="3552">
        <f>入力2【名簿】!I19</f>
        <v>0</v>
      </c>
      <c r="I18" s="3553"/>
      <c r="J18" s="3548">
        <f>入力2【名簿】!K19</f>
        <v>0</v>
      </c>
      <c r="K18" s="3546">
        <f>入力2【名簿】!L19</f>
        <v>0</v>
      </c>
      <c r="L18" s="3552">
        <f>入力2【名簿】!M19</f>
        <v>0</v>
      </c>
      <c r="M18" s="3556"/>
      <c r="N18" s="3548">
        <f>入力2【名簿】!O19</f>
        <v>0</v>
      </c>
      <c r="O18" s="3548">
        <f>入力2【名簿】!P19</f>
        <v>0</v>
      </c>
      <c r="P18" s="3546">
        <f>入力2【名簿】!Q19</f>
        <v>0</v>
      </c>
      <c r="Q18" s="3552">
        <f>入力2【名簿】!R19</f>
        <v>0</v>
      </c>
      <c r="R18" s="3553"/>
      <c r="S18" s="3548">
        <f>入力2【名簿】!T19</f>
        <v>0</v>
      </c>
      <c r="T18" s="3548">
        <f>入力2【名簿】!U19</f>
        <v>0</v>
      </c>
      <c r="U18" s="3546">
        <f>入力2【名簿】!V19</f>
        <v>0</v>
      </c>
      <c r="V18" s="3552">
        <f>入力2【名簿】!W19</f>
        <v>0</v>
      </c>
      <c r="W18" s="3553"/>
      <c r="X18" s="3548">
        <f>入力2【名簿】!Y19</f>
        <v>0</v>
      </c>
      <c r="Y18" s="3548">
        <f>入力2【名簿】!Z19</f>
        <v>0</v>
      </c>
      <c r="Z18" s="3546">
        <f>入力2【名簿】!AA19</f>
        <v>0</v>
      </c>
      <c r="AA18" s="3552">
        <f>入力2【名簿】!AB19</f>
        <v>0</v>
      </c>
      <c r="AB18" s="3553"/>
      <c r="AC18" s="3548">
        <f>入力2【名簿】!AD19</f>
        <v>0</v>
      </c>
      <c r="AD18" s="3548">
        <f>入力2【名簿】!AE19</f>
        <v>0</v>
      </c>
      <c r="AE18" s="3546">
        <f>入力2【名簿】!AF19</f>
        <v>0</v>
      </c>
      <c r="AF18" s="3552">
        <f>入力2【名簿】!AG19</f>
        <v>0</v>
      </c>
      <c r="AG18" s="3553"/>
      <c r="AH18" s="3548">
        <f>入力2【名簿】!AI19</f>
        <v>0</v>
      </c>
      <c r="AI18" s="3548">
        <f>入力2【名簿】!AJ19</f>
        <v>0</v>
      </c>
      <c r="AJ18" s="3540">
        <f>入力2【名簿】!AK19</f>
        <v>0</v>
      </c>
      <c r="AK18" s="3541"/>
      <c r="AL18" s="3541"/>
      <c r="AM18" s="3541"/>
      <c r="AN18" s="3541"/>
      <c r="AO18" s="3542"/>
      <c r="AP18" s="3633">
        <f>入力2【名簿】!AO19</f>
        <v>0</v>
      </c>
      <c r="AQ18" s="3634"/>
      <c r="AR18" s="3634"/>
      <c r="AS18" s="3634"/>
      <c r="AT18" s="3635"/>
      <c r="AU18" s="113"/>
    </row>
    <row r="19" spans="2:47" ht="15" customHeight="1" x14ac:dyDescent="0.15">
      <c r="B19" s="3561"/>
      <c r="C19" s="3564"/>
      <c r="D19" s="3565"/>
      <c r="E19" s="3567"/>
      <c r="F19" s="3559"/>
      <c r="G19" s="3579"/>
      <c r="H19" s="3554"/>
      <c r="I19" s="3555"/>
      <c r="J19" s="3549"/>
      <c r="K19" s="3547"/>
      <c r="L19" s="3554"/>
      <c r="M19" s="3557"/>
      <c r="N19" s="3549"/>
      <c r="O19" s="3549"/>
      <c r="P19" s="3547"/>
      <c r="Q19" s="3554"/>
      <c r="R19" s="3555"/>
      <c r="S19" s="3549"/>
      <c r="T19" s="3549"/>
      <c r="U19" s="3547"/>
      <c r="V19" s="3554"/>
      <c r="W19" s="3555"/>
      <c r="X19" s="3549"/>
      <c r="Y19" s="3549"/>
      <c r="Z19" s="3547"/>
      <c r="AA19" s="3554"/>
      <c r="AB19" s="3555"/>
      <c r="AC19" s="3549"/>
      <c r="AD19" s="3549"/>
      <c r="AE19" s="3547"/>
      <c r="AF19" s="3554"/>
      <c r="AG19" s="3555"/>
      <c r="AH19" s="3549"/>
      <c r="AI19" s="3549"/>
      <c r="AJ19" s="3543">
        <f>入力2【名簿】!AK20</f>
        <v>0</v>
      </c>
      <c r="AK19" s="3544"/>
      <c r="AL19" s="3544"/>
      <c r="AM19" s="3544"/>
      <c r="AN19" s="3544"/>
      <c r="AO19" s="3545"/>
      <c r="AP19" s="3636"/>
      <c r="AQ19" s="3637"/>
      <c r="AR19" s="3637"/>
      <c r="AS19" s="3637"/>
      <c r="AT19" s="3638"/>
      <c r="AU19" s="113"/>
    </row>
    <row r="20" spans="2:47" ht="15" customHeight="1" x14ac:dyDescent="0.15">
      <c r="B20" s="3560">
        <v>4</v>
      </c>
      <c r="C20" s="3562">
        <f>入力2【名簿】!D21</f>
        <v>0</v>
      </c>
      <c r="D20" s="3563"/>
      <c r="E20" s="3566">
        <f>入力2【名簿】!E21</f>
        <v>0</v>
      </c>
      <c r="F20" s="3558">
        <f>入力2【名簿】!G21</f>
        <v>0</v>
      </c>
      <c r="G20" s="3575">
        <f>入力2【名簿】!H21</f>
        <v>0</v>
      </c>
      <c r="H20" s="3552">
        <f>入力2【名簿】!I21</f>
        <v>0</v>
      </c>
      <c r="I20" s="3553"/>
      <c r="J20" s="3548">
        <f>入力2【名簿】!K21</f>
        <v>0</v>
      </c>
      <c r="K20" s="3546">
        <f>入力2【名簿】!L21</f>
        <v>0</v>
      </c>
      <c r="L20" s="3552">
        <f>入力2【名簿】!M21</f>
        <v>0</v>
      </c>
      <c r="M20" s="3556"/>
      <c r="N20" s="3548">
        <f>入力2【名簿】!O21</f>
        <v>0</v>
      </c>
      <c r="O20" s="3548">
        <f>入力2【名簿】!P21</f>
        <v>0</v>
      </c>
      <c r="P20" s="3546">
        <f>入力2【名簿】!Q21</f>
        <v>0</v>
      </c>
      <c r="Q20" s="3552">
        <f>入力2【名簿】!R21</f>
        <v>0</v>
      </c>
      <c r="R20" s="3553"/>
      <c r="S20" s="3548">
        <f>入力2【名簿】!T21</f>
        <v>0</v>
      </c>
      <c r="T20" s="3548">
        <f>入力2【名簿】!U21</f>
        <v>0</v>
      </c>
      <c r="U20" s="3546">
        <f>入力2【名簿】!V21</f>
        <v>0</v>
      </c>
      <c r="V20" s="3552">
        <f>入力2【名簿】!W21</f>
        <v>0</v>
      </c>
      <c r="W20" s="3553"/>
      <c r="X20" s="3548">
        <f>入力2【名簿】!Y21</f>
        <v>0</v>
      </c>
      <c r="Y20" s="3548">
        <f>入力2【名簿】!Z21</f>
        <v>0</v>
      </c>
      <c r="Z20" s="3546">
        <f>入力2【名簿】!AA21</f>
        <v>0</v>
      </c>
      <c r="AA20" s="3552">
        <f>入力2【名簿】!AB21</f>
        <v>0</v>
      </c>
      <c r="AB20" s="3553"/>
      <c r="AC20" s="3548">
        <f>入力2【名簿】!AD21</f>
        <v>0</v>
      </c>
      <c r="AD20" s="3548">
        <f>入力2【名簿】!AE21</f>
        <v>0</v>
      </c>
      <c r="AE20" s="3546">
        <f>入力2【名簿】!AF21</f>
        <v>0</v>
      </c>
      <c r="AF20" s="3552">
        <f>入力2【名簿】!AG21</f>
        <v>0</v>
      </c>
      <c r="AG20" s="3553"/>
      <c r="AH20" s="3548">
        <f>入力2【名簿】!AI21</f>
        <v>0</v>
      </c>
      <c r="AI20" s="3548">
        <f>入力2【名簿】!AJ21</f>
        <v>0</v>
      </c>
      <c r="AJ20" s="3540">
        <f>入力2【名簿】!AK21</f>
        <v>0</v>
      </c>
      <c r="AK20" s="3541"/>
      <c r="AL20" s="3541"/>
      <c r="AM20" s="3541"/>
      <c r="AN20" s="3541"/>
      <c r="AO20" s="3542"/>
      <c r="AP20" s="3633">
        <f>入力2【名簿】!AO21</f>
        <v>0</v>
      </c>
      <c r="AQ20" s="3634"/>
      <c r="AR20" s="3634"/>
      <c r="AS20" s="3634"/>
      <c r="AT20" s="3635"/>
      <c r="AU20" s="113"/>
    </row>
    <row r="21" spans="2:47" ht="15" customHeight="1" x14ac:dyDescent="0.15">
      <c r="B21" s="3561"/>
      <c r="C21" s="3564"/>
      <c r="D21" s="3565"/>
      <c r="E21" s="3567"/>
      <c r="F21" s="3559"/>
      <c r="G21" s="3579"/>
      <c r="H21" s="3554"/>
      <c r="I21" s="3555"/>
      <c r="J21" s="3549"/>
      <c r="K21" s="3547"/>
      <c r="L21" s="3554"/>
      <c r="M21" s="3557"/>
      <c r="N21" s="3549"/>
      <c r="O21" s="3549"/>
      <c r="P21" s="3547"/>
      <c r="Q21" s="3554"/>
      <c r="R21" s="3555"/>
      <c r="S21" s="3549"/>
      <c r="T21" s="3549"/>
      <c r="U21" s="3547"/>
      <c r="V21" s="3554"/>
      <c r="W21" s="3555"/>
      <c r="X21" s="3549"/>
      <c r="Y21" s="3549"/>
      <c r="Z21" s="3547"/>
      <c r="AA21" s="3554"/>
      <c r="AB21" s="3555"/>
      <c r="AC21" s="3549"/>
      <c r="AD21" s="3549"/>
      <c r="AE21" s="3547"/>
      <c r="AF21" s="3554"/>
      <c r="AG21" s="3555"/>
      <c r="AH21" s="3549"/>
      <c r="AI21" s="3549"/>
      <c r="AJ21" s="3543">
        <f>入力2【名簿】!AK22</f>
        <v>0</v>
      </c>
      <c r="AK21" s="3544"/>
      <c r="AL21" s="3544"/>
      <c r="AM21" s="3544"/>
      <c r="AN21" s="3544"/>
      <c r="AO21" s="3545"/>
      <c r="AP21" s="3636"/>
      <c r="AQ21" s="3637"/>
      <c r="AR21" s="3637"/>
      <c r="AS21" s="3637"/>
      <c r="AT21" s="3638"/>
      <c r="AU21" s="113"/>
    </row>
    <row r="22" spans="2:47" ht="15" customHeight="1" x14ac:dyDescent="0.15">
      <c r="B22" s="3560">
        <v>5</v>
      </c>
      <c r="C22" s="3562">
        <f>入力2【名簿】!D23</f>
        <v>0</v>
      </c>
      <c r="D22" s="3563"/>
      <c r="E22" s="3566">
        <f>入力2【名簿】!E23</f>
        <v>0</v>
      </c>
      <c r="F22" s="3558">
        <f>入力2【名簿】!G23</f>
        <v>0</v>
      </c>
      <c r="G22" s="3575">
        <f>入力2【名簿】!H23</f>
        <v>0</v>
      </c>
      <c r="H22" s="3552">
        <f>入力2【名簿】!I23</f>
        <v>0</v>
      </c>
      <c r="I22" s="3553"/>
      <c r="J22" s="3548">
        <f>入力2【名簿】!K23</f>
        <v>0</v>
      </c>
      <c r="K22" s="3546">
        <f>入力2【名簿】!L23</f>
        <v>0</v>
      </c>
      <c r="L22" s="3552">
        <f>入力2【名簿】!M23</f>
        <v>0</v>
      </c>
      <c r="M22" s="3556"/>
      <c r="N22" s="3548">
        <f>入力2【名簿】!O23</f>
        <v>0</v>
      </c>
      <c r="O22" s="3548">
        <f>入力2【名簿】!P23</f>
        <v>0</v>
      </c>
      <c r="P22" s="3546">
        <f>入力2【名簿】!Q23</f>
        <v>0</v>
      </c>
      <c r="Q22" s="3552">
        <f>入力2【名簿】!R23</f>
        <v>0</v>
      </c>
      <c r="R22" s="3553"/>
      <c r="S22" s="3548">
        <f>入力2【名簿】!T23</f>
        <v>0</v>
      </c>
      <c r="T22" s="3548">
        <f>入力2【名簿】!U23</f>
        <v>0</v>
      </c>
      <c r="U22" s="3546">
        <f>入力2【名簿】!V23</f>
        <v>0</v>
      </c>
      <c r="V22" s="3552">
        <f>入力2【名簿】!W23</f>
        <v>0</v>
      </c>
      <c r="W22" s="3553"/>
      <c r="X22" s="3548">
        <f>入力2【名簿】!Y23</f>
        <v>0</v>
      </c>
      <c r="Y22" s="3548">
        <f>入力2【名簿】!Z23</f>
        <v>0</v>
      </c>
      <c r="Z22" s="3546">
        <f>入力2【名簿】!AA23</f>
        <v>0</v>
      </c>
      <c r="AA22" s="3552">
        <f>入力2【名簿】!AB23</f>
        <v>0</v>
      </c>
      <c r="AB22" s="3553"/>
      <c r="AC22" s="3548">
        <f>入力2【名簿】!AD23</f>
        <v>0</v>
      </c>
      <c r="AD22" s="3548">
        <f>入力2【名簿】!AE23</f>
        <v>0</v>
      </c>
      <c r="AE22" s="3546">
        <f>入力2【名簿】!AF23</f>
        <v>0</v>
      </c>
      <c r="AF22" s="3552">
        <f>入力2【名簿】!AG23</f>
        <v>0</v>
      </c>
      <c r="AG22" s="3553"/>
      <c r="AH22" s="3548">
        <f>入力2【名簿】!AI23</f>
        <v>0</v>
      </c>
      <c r="AI22" s="3548">
        <f>入力2【名簿】!AJ23</f>
        <v>0</v>
      </c>
      <c r="AJ22" s="3540">
        <f>入力2【名簿】!AK23</f>
        <v>0</v>
      </c>
      <c r="AK22" s="3541"/>
      <c r="AL22" s="3541"/>
      <c r="AM22" s="3541"/>
      <c r="AN22" s="3541"/>
      <c r="AO22" s="3542"/>
      <c r="AP22" s="3633">
        <f>入力2【名簿】!AO23</f>
        <v>0</v>
      </c>
      <c r="AQ22" s="3634"/>
      <c r="AR22" s="3634"/>
      <c r="AS22" s="3634"/>
      <c r="AT22" s="3635"/>
      <c r="AU22" s="113"/>
    </row>
    <row r="23" spans="2:47" ht="15" customHeight="1" x14ac:dyDescent="0.15">
      <c r="B23" s="3561"/>
      <c r="C23" s="3564"/>
      <c r="D23" s="3565"/>
      <c r="E23" s="3567"/>
      <c r="F23" s="3559"/>
      <c r="G23" s="3579"/>
      <c r="H23" s="3554"/>
      <c r="I23" s="3555"/>
      <c r="J23" s="3549"/>
      <c r="K23" s="3547"/>
      <c r="L23" s="3554"/>
      <c r="M23" s="3557"/>
      <c r="N23" s="3549"/>
      <c r="O23" s="3549"/>
      <c r="P23" s="3547"/>
      <c r="Q23" s="3554"/>
      <c r="R23" s="3555"/>
      <c r="S23" s="3549"/>
      <c r="T23" s="3549"/>
      <c r="U23" s="3547"/>
      <c r="V23" s="3554"/>
      <c r="W23" s="3555"/>
      <c r="X23" s="3549"/>
      <c r="Y23" s="3549"/>
      <c r="Z23" s="3547"/>
      <c r="AA23" s="3554"/>
      <c r="AB23" s="3555"/>
      <c r="AC23" s="3549"/>
      <c r="AD23" s="3549"/>
      <c r="AE23" s="3547"/>
      <c r="AF23" s="3554"/>
      <c r="AG23" s="3555"/>
      <c r="AH23" s="3549"/>
      <c r="AI23" s="3549"/>
      <c r="AJ23" s="3543">
        <f>入力2【名簿】!AK24</f>
        <v>0</v>
      </c>
      <c r="AK23" s="3544"/>
      <c r="AL23" s="3544"/>
      <c r="AM23" s="3544"/>
      <c r="AN23" s="3544"/>
      <c r="AO23" s="3545"/>
      <c r="AP23" s="3636"/>
      <c r="AQ23" s="3637"/>
      <c r="AR23" s="3637"/>
      <c r="AS23" s="3637"/>
      <c r="AT23" s="3638"/>
      <c r="AU23" s="113"/>
    </row>
    <row r="24" spans="2:47" ht="15" customHeight="1" x14ac:dyDescent="0.15">
      <c r="B24" s="3560">
        <v>6</v>
      </c>
      <c r="C24" s="3562">
        <f>入力2【名簿】!D25</f>
        <v>0</v>
      </c>
      <c r="D24" s="3563"/>
      <c r="E24" s="3566">
        <f>入力2【名簿】!E25</f>
        <v>0</v>
      </c>
      <c r="F24" s="3558">
        <f>入力2【名簿】!G25</f>
        <v>0</v>
      </c>
      <c r="G24" s="3575">
        <f>入力2【名簿】!H25</f>
        <v>0</v>
      </c>
      <c r="H24" s="3552">
        <f>入力2【名簿】!I25</f>
        <v>0</v>
      </c>
      <c r="I24" s="3553"/>
      <c r="J24" s="3548">
        <f>入力2【名簿】!K25</f>
        <v>0</v>
      </c>
      <c r="K24" s="3546">
        <f>入力2【名簿】!L25</f>
        <v>0</v>
      </c>
      <c r="L24" s="3552">
        <f>入力2【名簿】!M25</f>
        <v>0</v>
      </c>
      <c r="M24" s="3556"/>
      <c r="N24" s="3548">
        <f>入力2【名簿】!O25</f>
        <v>0</v>
      </c>
      <c r="O24" s="3548">
        <f>入力2【名簿】!P25</f>
        <v>0</v>
      </c>
      <c r="P24" s="3546">
        <f>入力2【名簿】!Q25</f>
        <v>0</v>
      </c>
      <c r="Q24" s="3552">
        <f>入力2【名簿】!R25</f>
        <v>0</v>
      </c>
      <c r="R24" s="3553"/>
      <c r="S24" s="3548">
        <f>入力2【名簿】!T25</f>
        <v>0</v>
      </c>
      <c r="T24" s="3548">
        <f>入力2【名簿】!U25</f>
        <v>0</v>
      </c>
      <c r="U24" s="3546">
        <f>入力2【名簿】!V25</f>
        <v>0</v>
      </c>
      <c r="V24" s="3552">
        <f>入力2【名簿】!W25</f>
        <v>0</v>
      </c>
      <c r="W24" s="3553"/>
      <c r="X24" s="3548">
        <f>入力2【名簿】!Y25</f>
        <v>0</v>
      </c>
      <c r="Y24" s="3548">
        <f>入力2【名簿】!Z25</f>
        <v>0</v>
      </c>
      <c r="Z24" s="3546">
        <f>入力2【名簿】!AA25</f>
        <v>0</v>
      </c>
      <c r="AA24" s="3552">
        <f>入力2【名簿】!AB25</f>
        <v>0</v>
      </c>
      <c r="AB24" s="3553"/>
      <c r="AC24" s="3548">
        <f>入力2【名簿】!AD25</f>
        <v>0</v>
      </c>
      <c r="AD24" s="3548">
        <f>入力2【名簿】!AE25</f>
        <v>0</v>
      </c>
      <c r="AE24" s="3546">
        <f>入力2【名簿】!AF25</f>
        <v>0</v>
      </c>
      <c r="AF24" s="3552">
        <f>入力2【名簿】!AG25</f>
        <v>0</v>
      </c>
      <c r="AG24" s="3553"/>
      <c r="AH24" s="3548">
        <f>入力2【名簿】!AI25</f>
        <v>0</v>
      </c>
      <c r="AI24" s="3548">
        <f>入力2【名簿】!AJ25</f>
        <v>0</v>
      </c>
      <c r="AJ24" s="3540">
        <f>入力2【名簿】!AK25</f>
        <v>0</v>
      </c>
      <c r="AK24" s="3541"/>
      <c r="AL24" s="3541"/>
      <c r="AM24" s="3541"/>
      <c r="AN24" s="3541"/>
      <c r="AO24" s="3542"/>
      <c r="AP24" s="3633">
        <f>入力2【名簿】!AO25</f>
        <v>0</v>
      </c>
      <c r="AQ24" s="3634"/>
      <c r="AR24" s="3634"/>
      <c r="AS24" s="3634"/>
      <c r="AT24" s="3635"/>
      <c r="AU24" s="113"/>
    </row>
    <row r="25" spans="2:47" ht="15" customHeight="1" x14ac:dyDescent="0.15">
      <c r="B25" s="3561"/>
      <c r="C25" s="3564"/>
      <c r="D25" s="3565"/>
      <c r="E25" s="3567"/>
      <c r="F25" s="3559"/>
      <c r="G25" s="3579"/>
      <c r="H25" s="3554"/>
      <c r="I25" s="3555"/>
      <c r="J25" s="3549"/>
      <c r="K25" s="3547"/>
      <c r="L25" s="3554"/>
      <c r="M25" s="3557"/>
      <c r="N25" s="3549"/>
      <c r="O25" s="3549"/>
      <c r="P25" s="3547"/>
      <c r="Q25" s="3554"/>
      <c r="R25" s="3555"/>
      <c r="S25" s="3549"/>
      <c r="T25" s="3549"/>
      <c r="U25" s="3547"/>
      <c r="V25" s="3554"/>
      <c r="W25" s="3555"/>
      <c r="X25" s="3549"/>
      <c r="Y25" s="3549"/>
      <c r="Z25" s="3547"/>
      <c r="AA25" s="3554"/>
      <c r="AB25" s="3555"/>
      <c r="AC25" s="3549"/>
      <c r="AD25" s="3549"/>
      <c r="AE25" s="3547"/>
      <c r="AF25" s="3554"/>
      <c r="AG25" s="3555"/>
      <c r="AH25" s="3549"/>
      <c r="AI25" s="3549"/>
      <c r="AJ25" s="3543">
        <f>入力2【名簿】!AK26</f>
        <v>0</v>
      </c>
      <c r="AK25" s="3544"/>
      <c r="AL25" s="3544"/>
      <c r="AM25" s="3544"/>
      <c r="AN25" s="3544"/>
      <c r="AO25" s="3545"/>
      <c r="AP25" s="3636"/>
      <c r="AQ25" s="3637"/>
      <c r="AR25" s="3637"/>
      <c r="AS25" s="3637"/>
      <c r="AT25" s="3638"/>
      <c r="AU25" s="113"/>
    </row>
    <row r="26" spans="2:47" ht="15" customHeight="1" x14ac:dyDescent="0.15">
      <c r="B26" s="3560">
        <v>7</v>
      </c>
      <c r="C26" s="3562">
        <f>入力2【名簿】!D27</f>
        <v>0</v>
      </c>
      <c r="D26" s="3563"/>
      <c r="E26" s="3566">
        <f>入力2【名簿】!E27</f>
        <v>0</v>
      </c>
      <c r="F26" s="3558">
        <f>入力2【名簿】!G27</f>
        <v>0</v>
      </c>
      <c r="G26" s="3575">
        <f>入力2【名簿】!H27</f>
        <v>0</v>
      </c>
      <c r="H26" s="3552">
        <f>入力2【名簿】!I27</f>
        <v>0</v>
      </c>
      <c r="I26" s="3553"/>
      <c r="J26" s="3548">
        <f>入力2【名簿】!K27</f>
        <v>0</v>
      </c>
      <c r="K26" s="3546">
        <f>入力2【名簿】!L27</f>
        <v>0</v>
      </c>
      <c r="L26" s="3552">
        <f>入力2【名簿】!M27</f>
        <v>0</v>
      </c>
      <c r="M26" s="3556"/>
      <c r="N26" s="3548">
        <f>入力2【名簿】!O27</f>
        <v>0</v>
      </c>
      <c r="O26" s="3548">
        <f>入力2【名簿】!P27</f>
        <v>0</v>
      </c>
      <c r="P26" s="3546">
        <f>入力2【名簿】!Q27</f>
        <v>0</v>
      </c>
      <c r="Q26" s="3552">
        <f>入力2【名簿】!R27</f>
        <v>0</v>
      </c>
      <c r="R26" s="3553"/>
      <c r="S26" s="3548">
        <f>入力2【名簿】!T27</f>
        <v>0</v>
      </c>
      <c r="T26" s="3548">
        <f>入力2【名簿】!U27</f>
        <v>0</v>
      </c>
      <c r="U26" s="3546">
        <f>入力2【名簿】!V27</f>
        <v>0</v>
      </c>
      <c r="V26" s="3552">
        <f>入力2【名簿】!W27</f>
        <v>0</v>
      </c>
      <c r="W26" s="3553"/>
      <c r="X26" s="3548">
        <f>入力2【名簿】!Y27</f>
        <v>0</v>
      </c>
      <c r="Y26" s="3548">
        <f>入力2【名簿】!Z27</f>
        <v>0</v>
      </c>
      <c r="Z26" s="3546">
        <f>入力2【名簿】!AA27</f>
        <v>0</v>
      </c>
      <c r="AA26" s="3552">
        <f>入力2【名簿】!AB27</f>
        <v>0</v>
      </c>
      <c r="AB26" s="3553"/>
      <c r="AC26" s="3548">
        <f>入力2【名簿】!AD27</f>
        <v>0</v>
      </c>
      <c r="AD26" s="3548">
        <f>入力2【名簿】!AE27</f>
        <v>0</v>
      </c>
      <c r="AE26" s="3546">
        <f>入力2【名簿】!AF27</f>
        <v>0</v>
      </c>
      <c r="AF26" s="3552">
        <f>入力2【名簿】!AG27</f>
        <v>0</v>
      </c>
      <c r="AG26" s="3553"/>
      <c r="AH26" s="3548">
        <f>入力2【名簿】!AI27</f>
        <v>0</v>
      </c>
      <c r="AI26" s="3548">
        <f>入力2【名簿】!AJ27</f>
        <v>0</v>
      </c>
      <c r="AJ26" s="3540">
        <f>入力2【名簿】!AK27</f>
        <v>0</v>
      </c>
      <c r="AK26" s="3541"/>
      <c r="AL26" s="3541"/>
      <c r="AM26" s="3541"/>
      <c r="AN26" s="3541"/>
      <c r="AO26" s="3542"/>
      <c r="AP26" s="3633">
        <f>入力2【名簿】!AO27</f>
        <v>0</v>
      </c>
      <c r="AQ26" s="3634"/>
      <c r="AR26" s="3634"/>
      <c r="AS26" s="3634"/>
      <c r="AT26" s="3635"/>
      <c r="AU26" s="113"/>
    </row>
    <row r="27" spans="2:47" ht="15" customHeight="1" x14ac:dyDescent="0.15">
      <c r="B27" s="3561"/>
      <c r="C27" s="3564"/>
      <c r="D27" s="3565"/>
      <c r="E27" s="3567"/>
      <c r="F27" s="3559"/>
      <c r="G27" s="3579"/>
      <c r="H27" s="3554"/>
      <c r="I27" s="3555"/>
      <c r="J27" s="3549"/>
      <c r="K27" s="3547"/>
      <c r="L27" s="3554"/>
      <c r="M27" s="3557"/>
      <c r="N27" s="3549"/>
      <c r="O27" s="3549"/>
      <c r="P27" s="3547"/>
      <c r="Q27" s="3554"/>
      <c r="R27" s="3555"/>
      <c r="S27" s="3549"/>
      <c r="T27" s="3549"/>
      <c r="U27" s="3547"/>
      <c r="V27" s="3554"/>
      <c r="W27" s="3555"/>
      <c r="X27" s="3549"/>
      <c r="Y27" s="3549"/>
      <c r="Z27" s="3547"/>
      <c r="AA27" s="3554"/>
      <c r="AB27" s="3555"/>
      <c r="AC27" s="3549"/>
      <c r="AD27" s="3549"/>
      <c r="AE27" s="3547"/>
      <c r="AF27" s="3554"/>
      <c r="AG27" s="3555"/>
      <c r="AH27" s="3549"/>
      <c r="AI27" s="3549"/>
      <c r="AJ27" s="3543">
        <f>入力2【名簿】!AK28</f>
        <v>0</v>
      </c>
      <c r="AK27" s="3544"/>
      <c r="AL27" s="3544"/>
      <c r="AM27" s="3544"/>
      <c r="AN27" s="3544"/>
      <c r="AO27" s="3545"/>
      <c r="AP27" s="3636"/>
      <c r="AQ27" s="3637"/>
      <c r="AR27" s="3637"/>
      <c r="AS27" s="3637"/>
      <c r="AT27" s="3638"/>
      <c r="AU27" s="113"/>
    </row>
    <row r="28" spans="2:47" ht="15" customHeight="1" x14ac:dyDescent="0.15">
      <c r="B28" s="3560">
        <v>8</v>
      </c>
      <c r="C28" s="3562">
        <f>入力2【名簿】!D29</f>
        <v>0</v>
      </c>
      <c r="D28" s="3563"/>
      <c r="E28" s="3566">
        <f>入力2【名簿】!E29</f>
        <v>0</v>
      </c>
      <c r="F28" s="3558">
        <f>入力2【名簿】!G29</f>
        <v>0</v>
      </c>
      <c r="G28" s="3575">
        <f>入力2【名簿】!H29</f>
        <v>0</v>
      </c>
      <c r="H28" s="3552">
        <f>入力2【名簿】!I29</f>
        <v>0</v>
      </c>
      <c r="I28" s="3553"/>
      <c r="J28" s="3548">
        <f>入力2【名簿】!K29</f>
        <v>0</v>
      </c>
      <c r="K28" s="3546">
        <f>入力2【名簿】!L29</f>
        <v>0</v>
      </c>
      <c r="L28" s="3552">
        <f>入力2【名簿】!M29</f>
        <v>0</v>
      </c>
      <c r="M28" s="3556"/>
      <c r="N28" s="3548">
        <f>入力2【名簿】!O29</f>
        <v>0</v>
      </c>
      <c r="O28" s="3548">
        <f>入力2【名簿】!P29</f>
        <v>0</v>
      </c>
      <c r="P28" s="3546">
        <f>入力2【名簿】!Q29</f>
        <v>0</v>
      </c>
      <c r="Q28" s="3552">
        <f>入力2【名簿】!R29</f>
        <v>0</v>
      </c>
      <c r="R28" s="3553"/>
      <c r="S28" s="3548">
        <f>入力2【名簿】!T29</f>
        <v>0</v>
      </c>
      <c r="T28" s="3548">
        <f>入力2【名簿】!U29</f>
        <v>0</v>
      </c>
      <c r="U28" s="3546">
        <f>入力2【名簿】!V29</f>
        <v>0</v>
      </c>
      <c r="V28" s="3552">
        <f>入力2【名簿】!W29</f>
        <v>0</v>
      </c>
      <c r="W28" s="3553"/>
      <c r="X28" s="3548">
        <f>入力2【名簿】!Y29</f>
        <v>0</v>
      </c>
      <c r="Y28" s="3548">
        <f>入力2【名簿】!Z29</f>
        <v>0</v>
      </c>
      <c r="Z28" s="3546">
        <f>入力2【名簿】!AA29</f>
        <v>0</v>
      </c>
      <c r="AA28" s="3552">
        <f>入力2【名簿】!AB29</f>
        <v>0</v>
      </c>
      <c r="AB28" s="3553"/>
      <c r="AC28" s="3548">
        <f>入力2【名簿】!AD29</f>
        <v>0</v>
      </c>
      <c r="AD28" s="3548">
        <f>入力2【名簿】!AE29</f>
        <v>0</v>
      </c>
      <c r="AE28" s="3546">
        <f>入力2【名簿】!AF29</f>
        <v>0</v>
      </c>
      <c r="AF28" s="3552">
        <f>入力2【名簿】!AG29</f>
        <v>0</v>
      </c>
      <c r="AG28" s="3553"/>
      <c r="AH28" s="3548">
        <f>入力2【名簿】!AI29</f>
        <v>0</v>
      </c>
      <c r="AI28" s="3548">
        <f>入力2【名簿】!AJ29</f>
        <v>0</v>
      </c>
      <c r="AJ28" s="3540">
        <f>入力2【名簿】!AK29</f>
        <v>0</v>
      </c>
      <c r="AK28" s="3541"/>
      <c r="AL28" s="3541"/>
      <c r="AM28" s="3541"/>
      <c r="AN28" s="3541"/>
      <c r="AO28" s="3542"/>
      <c r="AP28" s="3633">
        <f>入力2【名簿】!AO29</f>
        <v>0</v>
      </c>
      <c r="AQ28" s="3634"/>
      <c r="AR28" s="3634"/>
      <c r="AS28" s="3634"/>
      <c r="AT28" s="3635"/>
      <c r="AU28" s="113"/>
    </row>
    <row r="29" spans="2:47" ht="15" customHeight="1" x14ac:dyDescent="0.15">
      <c r="B29" s="3561"/>
      <c r="C29" s="3564"/>
      <c r="D29" s="3565"/>
      <c r="E29" s="3567"/>
      <c r="F29" s="3559"/>
      <c r="G29" s="3579"/>
      <c r="H29" s="3554"/>
      <c r="I29" s="3555"/>
      <c r="J29" s="3549"/>
      <c r="K29" s="3547"/>
      <c r="L29" s="3554"/>
      <c r="M29" s="3557"/>
      <c r="N29" s="3549"/>
      <c r="O29" s="3549"/>
      <c r="P29" s="3547"/>
      <c r="Q29" s="3554"/>
      <c r="R29" s="3555"/>
      <c r="S29" s="3549"/>
      <c r="T29" s="3549"/>
      <c r="U29" s="3547"/>
      <c r="V29" s="3554"/>
      <c r="W29" s="3555"/>
      <c r="X29" s="3549"/>
      <c r="Y29" s="3549"/>
      <c r="Z29" s="3547"/>
      <c r="AA29" s="3554"/>
      <c r="AB29" s="3555"/>
      <c r="AC29" s="3549"/>
      <c r="AD29" s="3549"/>
      <c r="AE29" s="3547"/>
      <c r="AF29" s="3554"/>
      <c r="AG29" s="3555"/>
      <c r="AH29" s="3549"/>
      <c r="AI29" s="3549"/>
      <c r="AJ29" s="3543">
        <f>入力2【名簿】!AK30</f>
        <v>0</v>
      </c>
      <c r="AK29" s="3544"/>
      <c r="AL29" s="3544"/>
      <c r="AM29" s="3544"/>
      <c r="AN29" s="3544"/>
      <c r="AO29" s="3545"/>
      <c r="AP29" s="3636"/>
      <c r="AQ29" s="3637"/>
      <c r="AR29" s="3637"/>
      <c r="AS29" s="3637"/>
      <c r="AT29" s="3638"/>
      <c r="AU29" s="113"/>
    </row>
    <row r="30" spans="2:47" ht="15" customHeight="1" x14ac:dyDescent="0.15">
      <c r="B30" s="3560">
        <v>9</v>
      </c>
      <c r="C30" s="3562">
        <f>入力2【名簿】!D31</f>
        <v>0</v>
      </c>
      <c r="D30" s="3563"/>
      <c r="E30" s="3566">
        <f>入力2【名簿】!E31</f>
        <v>0</v>
      </c>
      <c r="F30" s="3558">
        <f>入力2【名簿】!G31</f>
        <v>0</v>
      </c>
      <c r="G30" s="3575">
        <f>入力2【名簿】!H31</f>
        <v>0</v>
      </c>
      <c r="H30" s="3552">
        <f>入力2【名簿】!I31</f>
        <v>0</v>
      </c>
      <c r="I30" s="3553"/>
      <c r="J30" s="3548">
        <f>入力2【名簿】!K31</f>
        <v>0</v>
      </c>
      <c r="K30" s="3546">
        <f>入力2【名簿】!L31</f>
        <v>0</v>
      </c>
      <c r="L30" s="3552">
        <f>入力2【名簿】!M31</f>
        <v>0</v>
      </c>
      <c r="M30" s="3556"/>
      <c r="N30" s="3548">
        <f>入力2【名簿】!O31</f>
        <v>0</v>
      </c>
      <c r="O30" s="3548">
        <f>入力2【名簿】!P31</f>
        <v>0</v>
      </c>
      <c r="P30" s="3546">
        <f>入力2【名簿】!Q31</f>
        <v>0</v>
      </c>
      <c r="Q30" s="3552">
        <f>入力2【名簿】!R31</f>
        <v>0</v>
      </c>
      <c r="R30" s="3553"/>
      <c r="S30" s="3548">
        <f>入力2【名簿】!T31</f>
        <v>0</v>
      </c>
      <c r="T30" s="3548">
        <f>入力2【名簿】!U31</f>
        <v>0</v>
      </c>
      <c r="U30" s="3546">
        <f>入力2【名簿】!V31</f>
        <v>0</v>
      </c>
      <c r="V30" s="3552">
        <f>入力2【名簿】!W31</f>
        <v>0</v>
      </c>
      <c r="W30" s="3553"/>
      <c r="X30" s="3548">
        <f>入力2【名簿】!Y31</f>
        <v>0</v>
      </c>
      <c r="Y30" s="3548">
        <f>入力2【名簿】!Z31</f>
        <v>0</v>
      </c>
      <c r="Z30" s="3546">
        <f>入力2【名簿】!AA31</f>
        <v>0</v>
      </c>
      <c r="AA30" s="3552">
        <f>入力2【名簿】!AB31</f>
        <v>0</v>
      </c>
      <c r="AB30" s="3553"/>
      <c r="AC30" s="3548">
        <f>入力2【名簿】!AD31</f>
        <v>0</v>
      </c>
      <c r="AD30" s="3548">
        <f>入力2【名簿】!AE31</f>
        <v>0</v>
      </c>
      <c r="AE30" s="3546">
        <f>入力2【名簿】!AF31</f>
        <v>0</v>
      </c>
      <c r="AF30" s="3552">
        <f>入力2【名簿】!AG31</f>
        <v>0</v>
      </c>
      <c r="AG30" s="3553"/>
      <c r="AH30" s="3548">
        <f>入力2【名簿】!AI31</f>
        <v>0</v>
      </c>
      <c r="AI30" s="3548">
        <f>入力2【名簿】!AJ31</f>
        <v>0</v>
      </c>
      <c r="AJ30" s="3540">
        <f>入力2【名簿】!AK31</f>
        <v>0</v>
      </c>
      <c r="AK30" s="3541"/>
      <c r="AL30" s="3541"/>
      <c r="AM30" s="3541"/>
      <c r="AN30" s="3541"/>
      <c r="AO30" s="3542"/>
      <c r="AP30" s="3633">
        <f>入力2【名簿】!AO31</f>
        <v>0</v>
      </c>
      <c r="AQ30" s="3634"/>
      <c r="AR30" s="3634"/>
      <c r="AS30" s="3634"/>
      <c r="AT30" s="3635"/>
      <c r="AU30" s="113"/>
    </row>
    <row r="31" spans="2:47" ht="15" customHeight="1" x14ac:dyDescent="0.15">
      <c r="B31" s="3561"/>
      <c r="C31" s="3564"/>
      <c r="D31" s="3565"/>
      <c r="E31" s="3567"/>
      <c r="F31" s="3559"/>
      <c r="G31" s="3579"/>
      <c r="H31" s="3554"/>
      <c r="I31" s="3555"/>
      <c r="J31" s="3549"/>
      <c r="K31" s="3547"/>
      <c r="L31" s="3554"/>
      <c r="M31" s="3557"/>
      <c r="N31" s="3549"/>
      <c r="O31" s="3549"/>
      <c r="P31" s="3547"/>
      <c r="Q31" s="3554"/>
      <c r="R31" s="3555"/>
      <c r="S31" s="3549"/>
      <c r="T31" s="3549"/>
      <c r="U31" s="3547"/>
      <c r="V31" s="3554"/>
      <c r="W31" s="3555"/>
      <c r="X31" s="3549"/>
      <c r="Y31" s="3549"/>
      <c r="Z31" s="3547"/>
      <c r="AA31" s="3554"/>
      <c r="AB31" s="3555"/>
      <c r="AC31" s="3549"/>
      <c r="AD31" s="3549"/>
      <c r="AE31" s="3547"/>
      <c r="AF31" s="3554"/>
      <c r="AG31" s="3555"/>
      <c r="AH31" s="3549"/>
      <c r="AI31" s="3549"/>
      <c r="AJ31" s="3543">
        <f>入力2【名簿】!AK32</f>
        <v>0</v>
      </c>
      <c r="AK31" s="3544"/>
      <c r="AL31" s="3544"/>
      <c r="AM31" s="3544"/>
      <c r="AN31" s="3544"/>
      <c r="AO31" s="3545"/>
      <c r="AP31" s="3636"/>
      <c r="AQ31" s="3637"/>
      <c r="AR31" s="3637"/>
      <c r="AS31" s="3637"/>
      <c r="AT31" s="3638"/>
      <c r="AU31" s="113"/>
    </row>
    <row r="32" spans="2:47" ht="15" customHeight="1" x14ac:dyDescent="0.15">
      <c r="B32" s="3560">
        <v>10</v>
      </c>
      <c r="C32" s="3562">
        <f>入力2【名簿】!D33</f>
        <v>0</v>
      </c>
      <c r="D32" s="3563"/>
      <c r="E32" s="3566">
        <f>入力2【名簿】!E33</f>
        <v>0</v>
      </c>
      <c r="F32" s="3558">
        <f>入力2【名簿】!G33</f>
        <v>0</v>
      </c>
      <c r="G32" s="3575">
        <f>入力2【名簿】!H33</f>
        <v>0</v>
      </c>
      <c r="H32" s="3552">
        <f>入力2【名簿】!I33</f>
        <v>0</v>
      </c>
      <c r="I32" s="3553"/>
      <c r="J32" s="3548">
        <f>入力2【名簿】!K33</f>
        <v>0</v>
      </c>
      <c r="K32" s="3546">
        <f>入力2【名簿】!L33</f>
        <v>0</v>
      </c>
      <c r="L32" s="3552">
        <f>入力2【名簿】!M33</f>
        <v>0</v>
      </c>
      <c r="M32" s="3556"/>
      <c r="N32" s="3548">
        <f>入力2【名簿】!O33</f>
        <v>0</v>
      </c>
      <c r="O32" s="3548">
        <f>入力2【名簿】!P33</f>
        <v>0</v>
      </c>
      <c r="P32" s="3546">
        <f>入力2【名簿】!Q33</f>
        <v>0</v>
      </c>
      <c r="Q32" s="3552">
        <f>入力2【名簿】!R33</f>
        <v>0</v>
      </c>
      <c r="R32" s="3553"/>
      <c r="S32" s="3548">
        <f>入力2【名簿】!T33</f>
        <v>0</v>
      </c>
      <c r="T32" s="3548">
        <f>入力2【名簿】!U33</f>
        <v>0</v>
      </c>
      <c r="U32" s="3546">
        <f>入力2【名簿】!V33</f>
        <v>0</v>
      </c>
      <c r="V32" s="3552">
        <f>入力2【名簿】!W33</f>
        <v>0</v>
      </c>
      <c r="W32" s="3553"/>
      <c r="X32" s="3548">
        <f>入力2【名簿】!Y33</f>
        <v>0</v>
      </c>
      <c r="Y32" s="3548">
        <f>入力2【名簿】!Z33</f>
        <v>0</v>
      </c>
      <c r="Z32" s="3546">
        <f>入力2【名簿】!AA33</f>
        <v>0</v>
      </c>
      <c r="AA32" s="3552">
        <f>入力2【名簿】!AB33</f>
        <v>0</v>
      </c>
      <c r="AB32" s="3553"/>
      <c r="AC32" s="3548">
        <f>入力2【名簿】!AD33</f>
        <v>0</v>
      </c>
      <c r="AD32" s="3548">
        <f>入力2【名簿】!AE33</f>
        <v>0</v>
      </c>
      <c r="AE32" s="3546">
        <f>入力2【名簿】!AF33</f>
        <v>0</v>
      </c>
      <c r="AF32" s="3552">
        <f>入力2【名簿】!AG33</f>
        <v>0</v>
      </c>
      <c r="AG32" s="3553"/>
      <c r="AH32" s="3548">
        <f>入力2【名簿】!AI33</f>
        <v>0</v>
      </c>
      <c r="AI32" s="3548">
        <f>入力2【名簿】!AJ33</f>
        <v>0</v>
      </c>
      <c r="AJ32" s="3540">
        <f>入力2【名簿】!AK33</f>
        <v>0</v>
      </c>
      <c r="AK32" s="3541"/>
      <c r="AL32" s="3541"/>
      <c r="AM32" s="3541"/>
      <c r="AN32" s="3541"/>
      <c r="AO32" s="3542"/>
      <c r="AP32" s="3633">
        <f>入力2【名簿】!AO33</f>
        <v>0</v>
      </c>
      <c r="AQ32" s="3634"/>
      <c r="AR32" s="3634"/>
      <c r="AS32" s="3634"/>
      <c r="AT32" s="3635"/>
      <c r="AU32" s="113"/>
    </row>
    <row r="33" spans="2:47" ht="15" customHeight="1" x14ac:dyDescent="0.15">
      <c r="B33" s="3561"/>
      <c r="C33" s="3564"/>
      <c r="D33" s="3565"/>
      <c r="E33" s="3567"/>
      <c r="F33" s="3559"/>
      <c r="G33" s="3579"/>
      <c r="H33" s="3554"/>
      <c r="I33" s="3555"/>
      <c r="J33" s="3549"/>
      <c r="K33" s="3547"/>
      <c r="L33" s="3554"/>
      <c r="M33" s="3557"/>
      <c r="N33" s="3549"/>
      <c r="O33" s="3549"/>
      <c r="P33" s="3547"/>
      <c r="Q33" s="3554"/>
      <c r="R33" s="3555"/>
      <c r="S33" s="3549"/>
      <c r="T33" s="3549"/>
      <c r="U33" s="3547"/>
      <c r="V33" s="3554"/>
      <c r="W33" s="3555"/>
      <c r="X33" s="3549"/>
      <c r="Y33" s="3549"/>
      <c r="Z33" s="3547"/>
      <c r="AA33" s="3554"/>
      <c r="AB33" s="3555"/>
      <c r="AC33" s="3549"/>
      <c r="AD33" s="3549"/>
      <c r="AE33" s="3547"/>
      <c r="AF33" s="3554"/>
      <c r="AG33" s="3555"/>
      <c r="AH33" s="3549"/>
      <c r="AI33" s="3549"/>
      <c r="AJ33" s="3543">
        <f>入力2【名簿】!AK34</f>
        <v>0</v>
      </c>
      <c r="AK33" s="3544"/>
      <c r="AL33" s="3544"/>
      <c r="AM33" s="3544"/>
      <c r="AN33" s="3544"/>
      <c r="AO33" s="3545"/>
      <c r="AP33" s="3636"/>
      <c r="AQ33" s="3637"/>
      <c r="AR33" s="3637"/>
      <c r="AS33" s="3637"/>
      <c r="AT33" s="3638"/>
      <c r="AU33" s="113"/>
    </row>
    <row r="34" spans="2:47" ht="15" customHeight="1" x14ac:dyDescent="0.15">
      <c r="B34" s="3560">
        <v>11</v>
      </c>
      <c r="C34" s="3562">
        <f>入力2【名簿】!D35</f>
        <v>0</v>
      </c>
      <c r="D34" s="3563"/>
      <c r="E34" s="3566">
        <f>入力2【名簿】!E35</f>
        <v>0</v>
      </c>
      <c r="F34" s="3558">
        <f>入力2【名簿】!G35</f>
        <v>0</v>
      </c>
      <c r="G34" s="3575">
        <f>入力2【名簿】!H35</f>
        <v>0</v>
      </c>
      <c r="H34" s="3552">
        <f>入力2【名簿】!I35</f>
        <v>0</v>
      </c>
      <c r="I34" s="3553"/>
      <c r="J34" s="3548">
        <f>入力2【名簿】!K35</f>
        <v>0</v>
      </c>
      <c r="K34" s="3546">
        <f>入力2【名簿】!L35</f>
        <v>0</v>
      </c>
      <c r="L34" s="3552">
        <f>入力2【名簿】!M35</f>
        <v>0</v>
      </c>
      <c r="M34" s="3556"/>
      <c r="N34" s="3548">
        <f>入力2【名簿】!O35</f>
        <v>0</v>
      </c>
      <c r="O34" s="3548">
        <f>入力2【名簿】!P35</f>
        <v>0</v>
      </c>
      <c r="P34" s="3546">
        <f>入力2【名簿】!Q35</f>
        <v>0</v>
      </c>
      <c r="Q34" s="3552">
        <f>入力2【名簿】!R35</f>
        <v>0</v>
      </c>
      <c r="R34" s="3553"/>
      <c r="S34" s="3548">
        <f>入力2【名簿】!T35</f>
        <v>0</v>
      </c>
      <c r="T34" s="3548">
        <f>入力2【名簿】!U35</f>
        <v>0</v>
      </c>
      <c r="U34" s="3546">
        <f>入力2【名簿】!V35</f>
        <v>0</v>
      </c>
      <c r="V34" s="3552">
        <f>入力2【名簿】!W35</f>
        <v>0</v>
      </c>
      <c r="W34" s="3553"/>
      <c r="X34" s="3548">
        <f>入力2【名簿】!Y35</f>
        <v>0</v>
      </c>
      <c r="Y34" s="3548">
        <f>入力2【名簿】!Z35</f>
        <v>0</v>
      </c>
      <c r="Z34" s="3546">
        <f>入力2【名簿】!AA35</f>
        <v>0</v>
      </c>
      <c r="AA34" s="3552">
        <f>入力2【名簿】!AB35</f>
        <v>0</v>
      </c>
      <c r="AB34" s="3553"/>
      <c r="AC34" s="3548">
        <f>入力2【名簿】!AD35</f>
        <v>0</v>
      </c>
      <c r="AD34" s="3548">
        <f>入力2【名簿】!AE35</f>
        <v>0</v>
      </c>
      <c r="AE34" s="3546">
        <f>入力2【名簿】!AF35</f>
        <v>0</v>
      </c>
      <c r="AF34" s="3552">
        <f>入力2【名簿】!AG35</f>
        <v>0</v>
      </c>
      <c r="AG34" s="3553"/>
      <c r="AH34" s="3548">
        <f>入力2【名簿】!AI35</f>
        <v>0</v>
      </c>
      <c r="AI34" s="3548">
        <f>入力2【名簿】!AJ35</f>
        <v>0</v>
      </c>
      <c r="AJ34" s="3540">
        <f>入力2【名簿】!AK35</f>
        <v>0</v>
      </c>
      <c r="AK34" s="3541"/>
      <c r="AL34" s="3541"/>
      <c r="AM34" s="3541"/>
      <c r="AN34" s="3541"/>
      <c r="AO34" s="3542"/>
      <c r="AP34" s="3633">
        <f>入力2【名簿】!AO35</f>
        <v>0</v>
      </c>
      <c r="AQ34" s="3634"/>
      <c r="AR34" s="3634"/>
      <c r="AS34" s="3634"/>
      <c r="AT34" s="3635"/>
      <c r="AU34" s="113"/>
    </row>
    <row r="35" spans="2:47" ht="15" customHeight="1" x14ac:dyDescent="0.15">
      <c r="B35" s="3561"/>
      <c r="C35" s="3564"/>
      <c r="D35" s="3565"/>
      <c r="E35" s="3567"/>
      <c r="F35" s="3559"/>
      <c r="G35" s="3579"/>
      <c r="H35" s="3554"/>
      <c r="I35" s="3555"/>
      <c r="J35" s="3549"/>
      <c r="K35" s="3547"/>
      <c r="L35" s="3554"/>
      <c r="M35" s="3557"/>
      <c r="N35" s="3549"/>
      <c r="O35" s="3549"/>
      <c r="P35" s="3547"/>
      <c r="Q35" s="3554"/>
      <c r="R35" s="3555"/>
      <c r="S35" s="3549"/>
      <c r="T35" s="3549"/>
      <c r="U35" s="3547"/>
      <c r="V35" s="3554"/>
      <c r="W35" s="3555"/>
      <c r="X35" s="3549"/>
      <c r="Y35" s="3549"/>
      <c r="Z35" s="3547"/>
      <c r="AA35" s="3554"/>
      <c r="AB35" s="3555"/>
      <c r="AC35" s="3549"/>
      <c r="AD35" s="3549"/>
      <c r="AE35" s="3547"/>
      <c r="AF35" s="3554"/>
      <c r="AG35" s="3555"/>
      <c r="AH35" s="3549"/>
      <c r="AI35" s="3549"/>
      <c r="AJ35" s="3543">
        <f>入力2【名簿】!AK36</f>
        <v>0</v>
      </c>
      <c r="AK35" s="3544"/>
      <c r="AL35" s="3544"/>
      <c r="AM35" s="3544"/>
      <c r="AN35" s="3544"/>
      <c r="AO35" s="3545"/>
      <c r="AP35" s="3636"/>
      <c r="AQ35" s="3637"/>
      <c r="AR35" s="3637"/>
      <c r="AS35" s="3637"/>
      <c r="AT35" s="3638"/>
      <c r="AU35" s="113"/>
    </row>
    <row r="36" spans="2:47" ht="15" customHeight="1" x14ac:dyDescent="0.15">
      <c r="B36" s="3560">
        <v>12</v>
      </c>
      <c r="C36" s="3562">
        <f>入力2【名簿】!D37</f>
        <v>0</v>
      </c>
      <c r="D36" s="3563"/>
      <c r="E36" s="3566">
        <f>入力2【名簿】!E37</f>
        <v>0</v>
      </c>
      <c r="F36" s="3558">
        <f>入力2【名簿】!G37</f>
        <v>0</v>
      </c>
      <c r="G36" s="3575">
        <f>入力2【名簿】!H37</f>
        <v>0</v>
      </c>
      <c r="H36" s="3552">
        <f>入力2【名簿】!I37</f>
        <v>0</v>
      </c>
      <c r="I36" s="3553"/>
      <c r="J36" s="3548">
        <f>入力2【名簿】!K37</f>
        <v>0</v>
      </c>
      <c r="K36" s="3546">
        <f>入力2【名簿】!L37</f>
        <v>0</v>
      </c>
      <c r="L36" s="3552">
        <f>入力2【名簿】!M37</f>
        <v>0</v>
      </c>
      <c r="M36" s="3556"/>
      <c r="N36" s="3548">
        <f>入力2【名簿】!O37</f>
        <v>0</v>
      </c>
      <c r="O36" s="3548">
        <f>入力2【名簿】!P37</f>
        <v>0</v>
      </c>
      <c r="P36" s="3546">
        <f>入力2【名簿】!Q37</f>
        <v>0</v>
      </c>
      <c r="Q36" s="3552">
        <f>入力2【名簿】!R37</f>
        <v>0</v>
      </c>
      <c r="R36" s="3553"/>
      <c r="S36" s="3548">
        <f>入力2【名簿】!T37</f>
        <v>0</v>
      </c>
      <c r="T36" s="3548">
        <f>入力2【名簿】!U37</f>
        <v>0</v>
      </c>
      <c r="U36" s="3546">
        <f>入力2【名簿】!V37</f>
        <v>0</v>
      </c>
      <c r="V36" s="3552">
        <f>入力2【名簿】!W37</f>
        <v>0</v>
      </c>
      <c r="W36" s="3553"/>
      <c r="X36" s="3548">
        <f>入力2【名簿】!Y37</f>
        <v>0</v>
      </c>
      <c r="Y36" s="3548">
        <f>入力2【名簿】!Z37</f>
        <v>0</v>
      </c>
      <c r="Z36" s="3546">
        <f>入力2【名簿】!AA37</f>
        <v>0</v>
      </c>
      <c r="AA36" s="3552">
        <f>入力2【名簿】!AB37</f>
        <v>0</v>
      </c>
      <c r="AB36" s="3553"/>
      <c r="AC36" s="3548">
        <f>入力2【名簿】!AD37</f>
        <v>0</v>
      </c>
      <c r="AD36" s="3548">
        <f>入力2【名簿】!AE37</f>
        <v>0</v>
      </c>
      <c r="AE36" s="3546">
        <f>入力2【名簿】!AF37</f>
        <v>0</v>
      </c>
      <c r="AF36" s="3552">
        <f>入力2【名簿】!AG37</f>
        <v>0</v>
      </c>
      <c r="AG36" s="3553"/>
      <c r="AH36" s="3548">
        <f>入力2【名簿】!AI37</f>
        <v>0</v>
      </c>
      <c r="AI36" s="3548">
        <f>入力2【名簿】!AJ37</f>
        <v>0</v>
      </c>
      <c r="AJ36" s="3540">
        <f>入力2【名簿】!AK37</f>
        <v>0</v>
      </c>
      <c r="AK36" s="3541"/>
      <c r="AL36" s="3541"/>
      <c r="AM36" s="3541"/>
      <c r="AN36" s="3541"/>
      <c r="AO36" s="3542"/>
      <c r="AP36" s="3633">
        <f>入力2【名簿】!AO37</f>
        <v>0</v>
      </c>
      <c r="AQ36" s="3634"/>
      <c r="AR36" s="3634"/>
      <c r="AS36" s="3634"/>
      <c r="AT36" s="3635"/>
      <c r="AU36" s="113"/>
    </row>
    <row r="37" spans="2:47" ht="15" customHeight="1" x14ac:dyDescent="0.15">
      <c r="B37" s="3561"/>
      <c r="C37" s="3564"/>
      <c r="D37" s="3565"/>
      <c r="E37" s="3567"/>
      <c r="F37" s="3559"/>
      <c r="G37" s="3579"/>
      <c r="H37" s="3554"/>
      <c r="I37" s="3555"/>
      <c r="J37" s="3549"/>
      <c r="K37" s="3547"/>
      <c r="L37" s="3554"/>
      <c r="M37" s="3557"/>
      <c r="N37" s="3549"/>
      <c r="O37" s="3549"/>
      <c r="P37" s="3547"/>
      <c r="Q37" s="3554"/>
      <c r="R37" s="3555"/>
      <c r="S37" s="3549"/>
      <c r="T37" s="3549"/>
      <c r="U37" s="3547"/>
      <c r="V37" s="3554"/>
      <c r="W37" s="3555"/>
      <c r="X37" s="3549"/>
      <c r="Y37" s="3549"/>
      <c r="Z37" s="3547"/>
      <c r="AA37" s="3554"/>
      <c r="AB37" s="3555"/>
      <c r="AC37" s="3549"/>
      <c r="AD37" s="3549"/>
      <c r="AE37" s="3547"/>
      <c r="AF37" s="3554"/>
      <c r="AG37" s="3555"/>
      <c r="AH37" s="3549"/>
      <c r="AI37" s="3549"/>
      <c r="AJ37" s="3543">
        <f>入力2【名簿】!AK38</f>
        <v>0</v>
      </c>
      <c r="AK37" s="3544"/>
      <c r="AL37" s="3544"/>
      <c r="AM37" s="3544"/>
      <c r="AN37" s="3544"/>
      <c r="AO37" s="3545"/>
      <c r="AP37" s="3636"/>
      <c r="AQ37" s="3637"/>
      <c r="AR37" s="3637"/>
      <c r="AS37" s="3637"/>
      <c r="AT37" s="3638"/>
      <c r="AU37" s="113"/>
    </row>
    <row r="38" spans="2:47" ht="15" customHeight="1" x14ac:dyDescent="0.15">
      <c r="B38" s="3560">
        <v>13</v>
      </c>
      <c r="C38" s="3562">
        <f>入力2【名簿】!D39</f>
        <v>0</v>
      </c>
      <c r="D38" s="3563"/>
      <c r="E38" s="3566">
        <f>入力2【名簿】!E39</f>
        <v>0</v>
      </c>
      <c r="F38" s="3558">
        <f>入力2【名簿】!G39</f>
        <v>0</v>
      </c>
      <c r="G38" s="3575">
        <f>入力2【名簿】!H39</f>
        <v>0</v>
      </c>
      <c r="H38" s="3552">
        <f>入力2【名簿】!I39</f>
        <v>0</v>
      </c>
      <c r="I38" s="3553"/>
      <c r="J38" s="3548">
        <f>入力2【名簿】!K39</f>
        <v>0</v>
      </c>
      <c r="K38" s="3546">
        <f>入力2【名簿】!L39</f>
        <v>0</v>
      </c>
      <c r="L38" s="3552">
        <f>入力2【名簿】!M39</f>
        <v>0</v>
      </c>
      <c r="M38" s="3556"/>
      <c r="N38" s="3548">
        <f>入力2【名簿】!O39</f>
        <v>0</v>
      </c>
      <c r="O38" s="3548">
        <f>入力2【名簿】!P39</f>
        <v>0</v>
      </c>
      <c r="P38" s="3546">
        <f>入力2【名簿】!Q39</f>
        <v>0</v>
      </c>
      <c r="Q38" s="3552">
        <f>入力2【名簿】!R39</f>
        <v>0</v>
      </c>
      <c r="R38" s="3553"/>
      <c r="S38" s="3548">
        <f>入力2【名簿】!T39</f>
        <v>0</v>
      </c>
      <c r="T38" s="3548">
        <f>入力2【名簿】!U39</f>
        <v>0</v>
      </c>
      <c r="U38" s="3546">
        <f>入力2【名簿】!V39</f>
        <v>0</v>
      </c>
      <c r="V38" s="3552">
        <f>入力2【名簿】!W39</f>
        <v>0</v>
      </c>
      <c r="W38" s="3553"/>
      <c r="X38" s="3548">
        <f>入力2【名簿】!Y39</f>
        <v>0</v>
      </c>
      <c r="Y38" s="3548">
        <f>入力2【名簿】!Z39</f>
        <v>0</v>
      </c>
      <c r="Z38" s="3546">
        <f>入力2【名簿】!AA39</f>
        <v>0</v>
      </c>
      <c r="AA38" s="3552">
        <f>入力2【名簿】!AB39</f>
        <v>0</v>
      </c>
      <c r="AB38" s="3553"/>
      <c r="AC38" s="3548">
        <f>入力2【名簿】!AD39</f>
        <v>0</v>
      </c>
      <c r="AD38" s="3548">
        <f>入力2【名簿】!AE39</f>
        <v>0</v>
      </c>
      <c r="AE38" s="3546">
        <f>入力2【名簿】!AF39</f>
        <v>0</v>
      </c>
      <c r="AF38" s="3552">
        <f>入力2【名簿】!AG39</f>
        <v>0</v>
      </c>
      <c r="AG38" s="3553"/>
      <c r="AH38" s="3548">
        <f>入力2【名簿】!AI39</f>
        <v>0</v>
      </c>
      <c r="AI38" s="3548">
        <f>入力2【名簿】!AJ39</f>
        <v>0</v>
      </c>
      <c r="AJ38" s="3540">
        <f>入力2【名簿】!AK39</f>
        <v>0</v>
      </c>
      <c r="AK38" s="3541"/>
      <c r="AL38" s="3541"/>
      <c r="AM38" s="3541"/>
      <c r="AN38" s="3541"/>
      <c r="AO38" s="3542"/>
      <c r="AP38" s="3633">
        <f>入力2【名簿】!AO39</f>
        <v>0</v>
      </c>
      <c r="AQ38" s="3634"/>
      <c r="AR38" s="3634"/>
      <c r="AS38" s="3634"/>
      <c r="AT38" s="3635"/>
      <c r="AU38" s="113"/>
    </row>
    <row r="39" spans="2:47" ht="15" customHeight="1" x14ac:dyDescent="0.15">
      <c r="B39" s="3561"/>
      <c r="C39" s="3564"/>
      <c r="D39" s="3565"/>
      <c r="E39" s="3567"/>
      <c r="F39" s="3559"/>
      <c r="G39" s="3579"/>
      <c r="H39" s="3554"/>
      <c r="I39" s="3555"/>
      <c r="J39" s="3549"/>
      <c r="K39" s="3547"/>
      <c r="L39" s="3554"/>
      <c r="M39" s="3557"/>
      <c r="N39" s="3549"/>
      <c r="O39" s="3549"/>
      <c r="P39" s="3547"/>
      <c r="Q39" s="3554"/>
      <c r="R39" s="3555"/>
      <c r="S39" s="3549"/>
      <c r="T39" s="3549"/>
      <c r="U39" s="3547"/>
      <c r="V39" s="3554"/>
      <c r="W39" s="3555"/>
      <c r="X39" s="3549"/>
      <c r="Y39" s="3549"/>
      <c r="Z39" s="3547"/>
      <c r="AA39" s="3554"/>
      <c r="AB39" s="3555"/>
      <c r="AC39" s="3549"/>
      <c r="AD39" s="3549"/>
      <c r="AE39" s="3547"/>
      <c r="AF39" s="3554"/>
      <c r="AG39" s="3555"/>
      <c r="AH39" s="3549"/>
      <c r="AI39" s="3549"/>
      <c r="AJ39" s="3543">
        <f>入力2【名簿】!AK40</f>
        <v>0</v>
      </c>
      <c r="AK39" s="3544"/>
      <c r="AL39" s="3544"/>
      <c r="AM39" s="3544"/>
      <c r="AN39" s="3544"/>
      <c r="AO39" s="3545"/>
      <c r="AP39" s="3636"/>
      <c r="AQ39" s="3637"/>
      <c r="AR39" s="3637"/>
      <c r="AS39" s="3637"/>
      <c r="AT39" s="3638"/>
      <c r="AU39" s="113"/>
    </row>
    <row r="40" spans="2:47" ht="15" customHeight="1" x14ac:dyDescent="0.15">
      <c r="B40" s="3560">
        <v>14</v>
      </c>
      <c r="C40" s="3562">
        <f>入力2【名簿】!D41</f>
        <v>0</v>
      </c>
      <c r="D40" s="3563"/>
      <c r="E40" s="3566">
        <f>入力2【名簿】!E41</f>
        <v>0</v>
      </c>
      <c r="F40" s="3558">
        <f>入力2【名簿】!G41</f>
        <v>0</v>
      </c>
      <c r="G40" s="3575">
        <f>入力2【名簿】!H41</f>
        <v>0</v>
      </c>
      <c r="H40" s="3552">
        <f>入力2【名簿】!I41</f>
        <v>0</v>
      </c>
      <c r="I40" s="3553"/>
      <c r="J40" s="3548">
        <f>入力2【名簿】!K41</f>
        <v>0</v>
      </c>
      <c r="K40" s="3546">
        <f>入力2【名簿】!L41</f>
        <v>0</v>
      </c>
      <c r="L40" s="3552">
        <f>入力2【名簿】!M41</f>
        <v>0</v>
      </c>
      <c r="M40" s="3556"/>
      <c r="N40" s="3548">
        <f>入力2【名簿】!O41</f>
        <v>0</v>
      </c>
      <c r="O40" s="3548">
        <f>入力2【名簿】!P41</f>
        <v>0</v>
      </c>
      <c r="P40" s="3546">
        <f>入力2【名簿】!Q41</f>
        <v>0</v>
      </c>
      <c r="Q40" s="3552">
        <f>入力2【名簿】!R41</f>
        <v>0</v>
      </c>
      <c r="R40" s="3553"/>
      <c r="S40" s="3548">
        <f>入力2【名簿】!T41</f>
        <v>0</v>
      </c>
      <c r="T40" s="3548">
        <f>入力2【名簿】!U41</f>
        <v>0</v>
      </c>
      <c r="U40" s="3546">
        <f>入力2【名簿】!V41</f>
        <v>0</v>
      </c>
      <c r="V40" s="3552">
        <f>入力2【名簿】!W41</f>
        <v>0</v>
      </c>
      <c r="W40" s="3553"/>
      <c r="X40" s="3548">
        <f>入力2【名簿】!Y41</f>
        <v>0</v>
      </c>
      <c r="Y40" s="3548">
        <f>入力2【名簿】!Z41</f>
        <v>0</v>
      </c>
      <c r="Z40" s="3546">
        <f>入力2【名簿】!AA41</f>
        <v>0</v>
      </c>
      <c r="AA40" s="3552">
        <f>入力2【名簿】!AB41</f>
        <v>0</v>
      </c>
      <c r="AB40" s="3553"/>
      <c r="AC40" s="3548">
        <f>入力2【名簿】!AD41</f>
        <v>0</v>
      </c>
      <c r="AD40" s="3548">
        <f>入力2【名簿】!AE41</f>
        <v>0</v>
      </c>
      <c r="AE40" s="3546">
        <f>入力2【名簿】!AF41</f>
        <v>0</v>
      </c>
      <c r="AF40" s="3552">
        <f>入力2【名簿】!AG41</f>
        <v>0</v>
      </c>
      <c r="AG40" s="3553"/>
      <c r="AH40" s="3548">
        <f>入力2【名簿】!AI41</f>
        <v>0</v>
      </c>
      <c r="AI40" s="3548">
        <f>入力2【名簿】!AJ41</f>
        <v>0</v>
      </c>
      <c r="AJ40" s="3540">
        <f>入力2【名簿】!AK41</f>
        <v>0</v>
      </c>
      <c r="AK40" s="3541"/>
      <c r="AL40" s="3541"/>
      <c r="AM40" s="3541"/>
      <c r="AN40" s="3541"/>
      <c r="AO40" s="3542"/>
      <c r="AP40" s="3633">
        <f>入力2【名簿】!AO41</f>
        <v>0</v>
      </c>
      <c r="AQ40" s="3634"/>
      <c r="AR40" s="3634"/>
      <c r="AS40" s="3634"/>
      <c r="AT40" s="3635"/>
      <c r="AU40" s="113"/>
    </row>
    <row r="41" spans="2:47" ht="15" customHeight="1" x14ac:dyDescent="0.15">
      <c r="B41" s="3561"/>
      <c r="C41" s="3564"/>
      <c r="D41" s="3565"/>
      <c r="E41" s="3567"/>
      <c r="F41" s="3559"/>
      <c r="G41" s="3579"/>
      <c r="H41" s="3554"/>
      <c r="I41" s="3555"/>
      <c r="J41" s="3549"/>
      <c r="K41" s="3547"/>
      <c r="L41" s="3554"/>
      <c r="M41" s="3557"/>
      <c r="N41" s="3549"/>
      <c r="O41" s="3549"/>
      <c r="P41" s="3547"/>
      <c r="Q41" s="3554"/>
      <c r="R41" s="3555"/>
      <c r="S41" s="3549"/>
      <c r="T41" s="3549"/>
      <c r="U41" s="3547"/>
      <c r="V41" s="3554"/>
      <c r="W41" s="3555"/>
      <c r="X41" s="3549"/>
      <c r="Y41" s="3549"/>
      <c r="Z41" s="3547"/>
      <c r="AA41" s="3554"/>
      <c r="AB41" s="3555"/>
      <c r="AC41" s="3549"/>
      <c r="AD41" s="3549"/>
      <c r="AE41" s="3547"/>
      <c r="AF41" s="3554"/>
      <c r="AG41" s="3555"/>
      <c r="AH41" s="3549"/>
      <c r="AI41" s="3549"/>
      <c r="AJ41" s="3543">
        <f>入力2【名簿】!AK42</f>
        <v>0</v>
      </c>
      <c r="AK41" s="3544"/>
      <c r="AL41" s="3544"/>
      <c r="AM41" s="3544"/>
      <c r="AN41" s="3544"/>
      <c r="AO41" s="3545"/>
      <c r="AP41" s="3636"/>
      <c r="AQ41" s="3637"/>
      <c r="AR41" s="3637"/>
      <c r="AS41" s="3637"/>
      <c r="AT41" s="3638"/>
      <c r="AU41" s="113"/>
    </row>
    <row r="42" spans="2:47" ht="15" customHeight="1" x14ac:dyDescent="0.15">
      <c r="B42" s="3560">
        <v>15</v>
      </c>
      <c r="C42" s="3562">
        <f>入力2【名簿】!D43</f>
        <v>0</v>
      </c>
      <c r="D42" s="3563"/>
      <c r="E42" s="3566">
        <f>入力2【名簿】!E43</f>
        <v>0</v>
      </c>
      <c r="F42" s="3558">
        <f>入力2【名簿】!G43</f>
        <v>0</v>
      </c>
      <c r="G42" s="3575">
        <f>入力2【名簿】!H43</f>
        <v>0</v>
      </c>
      <c r="H42" s="3552">
        <f>入力2【名簿】!I43</f>
        <v>0</v>
      </c>
      <c r="I42" s="3553"/>
      <c r="J42" s="3548">
        <f>入力2【名簿】!K43</f>
        <v>0</v>
      </c>
      <c r="K42" s="3546">
        <f>入力2【名簿】!L43</f>
        <v>0</v>
      </c>
      <c r="L42" s="3552">
        <f>入力2【名簿】!M43</f>
        <v>0</v>
      </c>
      <c r="M42" s="3556"/>
      <c r="N42" s="3548">
        <f>入力2【名簿】!O43</f>
        <v>0</v>
      </c>
      <c r="O42" s="3548">
        <f>入力2【名簿】!P43</f>
        <v>0</v>
      </c>
      <c r="P42" s="3546">
        <f>入力2【名簿】!Q43</f>
        <v>0</v>
      </c>
      <c r="Q42" s="3552">
        <f>入力2【名簿】!R43</f>
        <v>0</v>
      </c>
      <c r="R42" s="3553"/>
      <c r="S42" s="3548">
        <f>入力2【名簿】!T43</f>
        <v>0</v>
      </c>
      <c r="T42" s="3548">
        <f>入力2【名簿】!U43</f>
        <v>0</v>
      </c>
      <c r="U42" s="3546">
        <f>入力2【名簿】!V43</f>
        <v>0</v>
      </c>
      <c r="V42" s="3552">
        <f>入力2【名簿】!W43</f>
        <v>0</v>
      </c>
      <c r="W42" s="3553"/>
      <c r="X42" s="3548">
        <f>入力2【名簿】!Y43</f>
        <v>0</v>
      </c>
      <c r="Y42" s="3548">
        <f>入力2【名簿】!Z43</f>
        <v>0</v>
      </c>
      <c r="Z42" s="3546">
        <f>入力2【名簿】!AA43</f>
        <v>0</v>
      </c>
      <c r="AA42" s="3552">
        <f>入力2【名簿】!AB43</f>
        <v>0</v>
      </c>
      <c r="AB42" s="3553"/>
      <c r="AC42" s="3548">
        <f>入力2【名簿】!AD43</f>
        <v>0</v>
      </c>
      <c r="AD42" s="3548">
        <f>入力2【名簿】!AE43</f>
        <v>0</v>
      </c>
      <c r="AE42" s="3546">
        <f>入力2【名簿】!AF43</f>
        <v>0</v>
      </c>
      <c r="AF42" s="3552">
        <f>入力2【名簿】!AG43</f>
        <v>0</v>
      </c>
      <c r="AG42" s="3553"/>
      <c r="AH42" s="3548">
        <f>入力2【名簿】!AI43</f>
        <v>0</v>
      </c>
      <c r="AI42" s="3548">
        <f>入力2【名簿】!AJ43</f>
        <v>0</v>
      </c>
      <c r="AJ42" s="3540">
        <f>入力2【名簿】!AK43</f>
        <v>0</v>
      </c>
      <c r="AK42" s="3541"/>
      <c r="AL42" s="3541"/>
      <c r="AM42" s="3541"/>
      <c r="AN42" s="3541"/>
      <c r="AO42" s="3542"/>
      <c r="AP42" s="3633">
        <f>入力2【名簿】!AO43</f>
        <v>0</v>
      </c>
      <c r="AQ42" s="3634"/>
      <c r="AR42" s="3634"/>
      <c r="AS42" s="3634"/>
      <c r="AT42" s="3635"/>
      <c r="AU42" s="113"/>
    </row>
    <row r="43" spans="2:47" ht="15" customHeight="1" thickBot="1" x14ac:dyDescent="0.2">
      <c r="B43" s="3570"/>
      <c r="C43" s="3571"/>
      <c r="D43" s="3572"/>
      <c r="E43" s="3573"/>
      <c r="F43" s="3574"/>
      <c r="G43" s="3576"/>
      <c r="H43" s="3580"/>
      <c r="I43" s="3581"/>
      <c r="J43" s="3577"/>
      <c r="K43" s="3578"/>
      <c r="L43" s="3580"/>
      <c r="M43" s="3658"/>
      <c r="N43" s="3577"/>
      <c r="O43" s="3577"/>
      <c r="P43" s="3578"/>
      <c r="Q43" s="3580"/>
      <c r="R43" s="3581"/>
      <c r="S43" s="3577"/>
      <c r="T43" s="3577"/>
      <c r="U43" s="3578"/>
      <c r="V43" s="3580"/>
      <c r="W43" s="3581"/>
      <c r="X43" s="3577"/>
      <c r="Y43" s="3577"/>
      <c r="Z43" s="3578"/>
      <c r="AA43" s="3580"/>
      <c r="AB43" s="3581"/>
      <c r="AC43" s="3577"/>
      <c r="AD43" s="3577"/>
      <c r="AE43" s="3578"/>
      <c r="AF43" s="3580"/>
      <c r="AG43" s="3581"/>
      <c r="AH43" s="3577"/>
      <c r="AI43" s="3577"/>
      <c r="AJ43" s="3582">
        <f>入力2【名簿】!AK44</f>
        <v>0</v>
      </c>
      <c r="AK43" s="3583"/>
      <c r="AL43" s="3583"/>
      <c r="AM43" s="3583"/>
      <c r="AN43" s="3583"/>
      <c r="AO43" s="3584"/>
      <c r="AP43" s="3642"/>
      <c r="AQ43" s="3643"/>
      <c r="AR43" s="3643"/>
      <c r="AS43" s="3643"/>
      <c r="AT43" s="3644"/>
      <c r="AU43" s="113"/>
    </row>
    <row r="44" spans="2:47" ht="46.5" customHeight="1" x14ac:dyDescent="0.15">
      <c r="B44" s="984"/>
      <c r="C44" s="985"/>
      <c r="D44" s="985"/>
      <c r="E44" s="986"/>
      <c r="F44" s="987"/>
      <c r="G44" s="987"/>
      <c r="H44" s="988"/>
      <c r="I44" s="988"/>
      <c r="J44" s="989"/>
      <c r="K44" s="989"/>
      <c r="L44" s="988"/>
      <c r="M44" s="988"/>
      <c r="N44" s="989"/>
      <c r="O44" s="989"/>
      <c r="P44" s="989"/>
      <c r="Q44" s="988"/>
      <c r="R44" s="988"/>
      <c r="S44" s="989"/>
      <c r="T44" s="989"/>
      <c r="U44" s="989"/>
      <c r="V44" s="988"/>
      <c r="W44" s="988"/>
      <c r="X44" s="989"/>
      <c r="Y44" s="989"/>
      <c r="Z44" s="989"/>
      <c r="AA44" s="988"/>
      <c r="AB44" s="988"/>
      <c r="AC44" s="989"/>
      <c r="AD44" s="989"/>
      <c r="AE44" s="989"/>
      <c r="AF44" s="988"/>
      <c r="AG44" s="988"/>
      <c r="AH44" s="989"/>
      <c r="AI44" s="989"/>
      <c r="AJ44" s="990"/>
      <c r="AK44" s="990"/>
      <c r="AL44" s="990"/>
      <c r="AM44" s="990"/>
      <c r="AN44" s="990"/>
      <c r="AO44" s="990"/>
      <c r="AP44" s="991"/>
      <c r="AQ44" s="991"/>
      <c r="AR44" s="991"/>
      <c r="AS44" s="991"/>
      <c r="AT44" s="991"/>
      <c r="AU44" s="113"/>
    </row>
    <row r="45" spans="2:47" ht="26.25" customHeight="1" x14ac:dyDescent="0.15">
      <c r="C45" s="3539" t="s">
        <v>245</v>
      </c>
      <c r="D45" s="3539"/>
      <c r="E45" s="3539"/>
      <c r="F45" s="3539"/>
      <c r="G45" s="3539"/>
      <c r="H45" s="3539"/>
      <c r="I45" s="3539"/>
      <c r="J45" s="3539"/>
      <c r="K45" s="3539"/>
      <c r="L45" s="3539"/>
      <c r="M45" s="3539"/>
      <c r="N45" s="3539"/>
      <c r="O45" s="3539"/>
      <c r="P45" s="3539"/>
      <c r="Q45" s="3539"/>
      <c r="R45" s="3539"/>
      <c r="S45" s="3539"/>
      <c r="T45" s="3539"/>
      <c r="U45" s="3539"/>
      <c r="V45" s="3539"/>
      <c r="W45" s="3539"/>
      <c r="X45" s="3539"/>
      <c r="Y45" s="3539"/>
      <c r="Z45" s="3539"/>
      <c r="AA45" s="914"/>
      <c r="AB45" s="914"/>
      <c r="AC45" s="914"/>
      <c r="AD45" s="914"/>
      <c r="AE45" s="914"/>
      <c r="AF45" s="914"/>
      <c r="AG45" s="914"/>
      <c r="AH45" s="914"/>
      <c r="AI45" s="914"/>
      <c r="AJ45" s="914"/>
      <c r="AK45" s="914"/>
      <c r="AL45" s="914"/>
      <c r="AM45" s="914"/>
      <c r="AN45" s="914"/>
      <c r="AP45" s="472"/>
      <c r="AQ45" s="3645" t="s">
        <v>172</v>
      </c>
      <c r="AR45" s="3645"/>
      <c r="AS45" s="3645">
        <v>2</v>
      </c>
      <c r="AT45" s="3645"/>
    </row>
    <row r="46" spans="2:47" ht="3.75" customHeight="1" thickBot="1" x14ac:dyDescent="0.2">
      <c r="B46" s="768"/>
      <c r="C46" s="768"/>
      <c r="D46" s="768"/>
      <c r="E46" s="768"/>
      <c r="F46" s="768"/>
      <c r="G46" s="768"/>
      <c r="H46" s="768"/>
      <c r="I46" s="768"/>
      <c r="J46" s="768"/>
      <c r="K46" s="768"/>
      <c r="L46" s="768"/>
      <c r="M46" s="768"/>
      <c r="N46" s="768"/>
      <c r="O46" s="768"/>
      <c r="P46" s="768"/>
      <c r="Q46" s="768"/>
      <c r="R46" s="768"/>
      <c r="S46" s="768"/>
      <c r="T46" s="768"/>
      <c r="U46" s="768"/>
      <c r="V46" s="768"/>
      <c r="W46" s="768"/>
      <c r="X46" s="768"/>
      <c r="Y46" s="768"/>
      <c r="Z46" s="768"/>
      <c r="AA46" s="768"/>
      <c r="AB46" s="768"/>
      <c r="AC46" s="768"/>
      <c r="AD46" s="768"/>
      <c r="AE46" s="768"/>
      <c r="AF46" s="768"/>
      <c r="AG46" s="768"/>
      <c r="AH46" s="768"/>
      <c r="AI46" s="768"/>
      <c r="AJ46" s="768"/>
      <c r="AK46" s="768"/>
      <c r="AL46" s="768"/>
      <c r="AM46" s="768"/>
      <c r="AN46" s="768"/>
      <c r="AP46" s="472"/>
      <c r="AQ46" s="769"/>
      <c r="AR46" s="769"/>
      <c r="AS46" s="769"/>
      <c r="AT46" s="769"/>
    </row>
    <row r="47" spans="2:47" ht="15" customHeight="1" x14ac:dyDescent="0.15">
      <c r="B47" s="3667" t="s">
        <v>171</v>
      </c>
      <c r="C47" s="3668"/>
      <c r="D47" s="3659" t="str">
        <f>$D$4</f>
        <v xml:space="preserve"> </v>
      </c>
      <c r="E47" s="3659"/>
      <c r="F47" s="3659"/>
      <c r="G47" s="3659"/>
      <c r="H47" s="3659"/>
      <c r="I47" s="3659"/>
      <c r="J47" s="3659"/>
      <c r="K47" s="3659"/>
      <c r="L47" s="3659"/>
      <c r="M47" s="3659"/>
      <c r="N47" s="3659"/>
      <c r="O47" s="3659"/>
      <c r="P47" s="3659"/>
      <c r="Q47" s="3659"/>
      <c r="R47" s="3659"/>
      <c r="S47" s="3659"/>
      <c r="T47" s="3659"/>
      <c r="U47" s="3659"/>
      <c r="V47" s="3659"/>
      <c r="W47" s="3659"/>
      <c r="X47" s="3659"/>
      <c r="Y47" s="3659"/>
      <c r="Z47" s="3660"/>
      <c r="AA47" s="475"/>
      <c r="AB47" s="476"/>
      <c r="AC47" s="470"/>
      <c r="AD47" s="470"/>
      <c r="AE47" s="470"/>
      <c r="AF47" s="48"/>
      <c r="AG47" s="48"/>
      <c r="AJ47" s="48"/>
      <c r="AK47" s="48"/>
    </row>
    <row r="48" spans="2:47" ht="22.5" customHeight="1" x14ac:dyDescent="0.15">
      <c r="B48" s="3669"/>
      <c r="C48" s="3670"/>
      <c r="D48" s="3661"/>
      <c r="E48" s="3661"/>
      <c r="F48" s="3661"/>
      <c r="G48" s="3661"/>
      <c r="H48" s="3661"/>
      <c r="I48" s="3661"/>
      <c r="J48" s="3661"/>
      <c r="K48" s="3661"/>
      <c r="L48" s="3661"/>
      <c r="M48" s="3661"/>
      <c r="N48" s="3661"/>
      <c r="O48" s="3661"/>
      <c r="P48" s="3661"/>
      <c r="Q48" s="3661"/>
      <c r="R48" s="3661"/>
      <c r="S48" s="3661"/>
      <c r="T48" s="3661"/>
      <c r="U48" s="3661"/>
      <c r="V48" s="3661"/>
      <c r="W48" s="3661"/>
      <c r="X48" s="3661"/>
      <c r="Y48" s="3661"/>
      <c r="Z48" s="3662"/>
      <c r="AA48" s="475"/>
      <c r="AB48" s="477"/>
      <c r="AC48" s="470"/>
      <c r="AD48" s="470"/>
      <c r="AE48" s="470"/>
      <c r="AF48" s="470"/>
      <c r="AG48" s="48"/>
      <c r="AJ48" s="48"/>
      <c r="AK48" s="48"/>
    </row>
    <row r="49" spans="2:50" ht="24.75" customHeight="1" thickBot="1" x14ac:dyDescent="0.2">
      <c r="B49" s="3673" t="s">
        <v>170</v>
      </c>
      <c r="C49" s="3674"/>
      <c r="D49" s="3629">
        <f>$D$6</f>
        <v>0</v>
      </c>
      <c r="E49" s="3629"/>
      <c r="F49" s="486" t="s">
        <v>59</v>
      </c>
      <c r="G49" s="3629">
        <f>$G$6</f>
        <v>0</v>
      </c>
      <c r="H49" s="3629"/>
      <c r="I49" s="487" t="s">
        <v>60</v>
      </c>
      <c r="J49" s="3629">
        <f>$J$6</f>
        <v>0</v>
      </c>
      <c r="K49" s="3629"/>
      <c r="L49" s="487" t="s">
        <v>61</v>
      </c>
      <c r="M49" s="488" t="s">
        <v>95</v>
      </c>
      <c r="N49" s="487" t="str">
        <f>$N$6</f>
        <v/>
      </c>
      <c r="O49" s="487" t="s">
        <v>103</v>
      </c>
      <c r="P49" s="3681" t="s">
        <v>109</v>
      </c>
      <c r="Q49" s="3681"/>
      <c r="R49" s="3628" t="str">
        <f>$R$6</f>
        <v/>
      </c>
      <c r="S49" s="3628"/>
      <c r="T49" s="487" t="s">
        <v>60</v>
      </c>
      <c r="U49" s="3666" t="str">
        <f>$U$6</f>
        <v/>
      </c>
      <c r="V49" s="3666"/>
      <c r="W49" s="487" t="s">
        <v>61</v>
      </c>
      <c r="X49" s="488" t="s">
        <v>95</v>
      </c>
      <c r="Y49" s="489" t="str">
        <f>$Y$6</f>
        <v/>
      </c>
      <c r="Z49" s="490" t="s">
        <v>103</v>
      </c>
      <c r="AA49" s="480"/>
      <c r="AB49" s="48"/>
      <c r="AF49" s="48"/>
      <c r="AG49" s="48"/>
      <c r="AJ49" s="48"/>
      <c r="AK49" s="48"/>
    </row>
    <row r="50" spans="2:50" ht="13.5" customHeight="1" thickBot="1" x14ac:dyDescent="0.2">
      <c r="B50" s="481"/>
      <c r="C50" s="481"/>
      <c r="D50" s="482"/>
      <c r="E50" s="482"/>
      <c r="F50" s="482"/>
      <c r="G50" s="482"/>
      <c r="H50" s="482"/>
      <c r="I50" s="482"/>
      <c r="J50" s="482"/>
      <c r="K50" s="482"/>
      <c r="L50" s="482"/>
      <c r="M50" s="482"/>
      <c r="N50" s="482"/>
      <c r="O50" s="482"/>
      <c r="P50" s="482"/>
      <c r="Q50" s="482"/>
      <c r="R50" s="482"/>
      <c r="S50" s="482"/>
      <c r="T50" s="482"/>
      <c r="U50" s="482"/>
      <c r="V50" s="482"/>
      <c r="W50" s="482"/>
      <c r="X50" s="483"/>
      <c r="Y50" s="483"/>
      <c r="Z50" s="483"/>
      <c r="AA50" s="484"/>
      <c r="AB50" s="48"/>
      <c r="AF50" s="48"/>
      <c r="AG50" s="48"/>
      <c r="AJ50" s="48"/>
      <c r="AK50" s="48"/>
    </row>
    <row r="51" spans="2:50" ht="15" customHeight="1" x14ac:dyDescent="0.15">
      <c r="B51" s="3618" t="s">
        <v>247</v>
      </c>
      <c r="C51" s="3621" t="s">
        <v>164</v>
      </c>
      <c r="D51" s="2386"/>
      <c r="E51" s="2389" t="s">
        <v>300</v>
      </c>
      <c r="F51" s="2283" t="s">
        <v>163</v>
      </c>
      <c r="G51" s="2284"/>
      <c r="H51" s="3639" t="s">
        <v>162</v>
      </c>
      <c r="I51" s="3640"/>
      <c r="J51" s="3640"/>
      <c r="K51" s="3641"/>
      <c r="L51" s="3639" t="s">
        <v>161</v>
      </c>
      <c r="M51" s="3640"/>
      <c r="N51" s="3640"/>
      <c r="O51" s="3640"/>
      <c r="P51" s="3641"/>
      <c r="Q51" s="3639" t="s">
        <v>160</v>
      </c>
      <c r="R51" s="3640"/>
      <c r="S51" s="3640"/>
      <c r="T51" s="3640"/>
      <c r="U51" s="3641"/>
      <c r="V51" s="3639" t="s">
        <v>213</v>
      </c>
      <c r="W51" s="3640"/>
      <c r="X51" s="3640"/>
      <c r="Y51" s="3640"/>
      <c r="Z51" s="3641"/>
      <c r="AA51" s="3639" t="s">
        <v>214</v>
      </c>
      <c r="AB51" s="3640"/>
      <c r="AC51" s="3640"/>
      <c r="AD51" s="3640"/>
      <c r="AE51" s="3641"/>
      <c r="AF51" s="3639" t="s">
        <v>215</v>
      </c>
      <c r="AG51" s="3640"/>
      <c r="AH51" s="3640"/>
      <c r="AI51" s="3640"/>
      <c r="AJ51" s="3630" t="s">
        <v>390</v>
      </c>
      <c r="AK51" s="3631"/>
      <c r="AL51" s="3631"/>
      <c r="AM51" s="3631"/>
      <c r="AN51" s="3631"/>
      <c r="AO51" s="3632"/>
      <c r="AP51" s="3630" t="s">
        <v>159</v>
      </c>
      <c r="AQ51" s="3631"/>
      <c r="AR51" s="3631"/>
      <c r="AS51" s="3631"/>
      <c r="AT51" s="3632"/>
      <c r="AU51" s="117"/>
      <c r="AW51" s="474"/>
      <c r="AX51" s="474"/>
    </row>
    <row r="52" spans="2:50" ht="26.25" customHeight="1" x14ac:dyDescent="0.15">
      <c r="B52" s="3619"/>
      <c r="C52" s="3622"/>
      <c r="D52" s="2387"/>
      <c r="E52" s="2390"/>
      <c r="F52" s="2285"/>
      <c r="G52" s="2286"/>
      <c r="H52" s="3678" t="str">
        <f>$H$9</f>
        <v/>
      </c>
      <c r="I52" s="3679"/>
      <c r="J52" s="3679"/>
      <c r="K52" s="3680"/>
      <c r="L52" s="3646" t="str">
        <f>$L$9</f>
        <v/>
      </c>
      <c r="M52" s="3647"/>
      <c r="N52" s="3647"/>
      <c r="O52" s="3647"/>
      <c r="P52" s="3648"/>
      <c r="Q52" s="3646" t="str">
        <f>$Q$9</f>
        <v/>
      </c>
      <c r="R52" s="3647"/>
      <c r="S52" s="3647"/>
      <c r="T52" s="3647"/>
      <c r="U52" s="3648"/>
      <c r="V52" s="3646" t="str">
        <f>$V$9</f>
        <v/>
      </c>
      <c r="W52" s="3647"/>
      <c r="X52" s="3647"/>
      <c r="Y52" s="3647"/>
      <c r="Z52" s="3648"/>
      <c r="AA52" s="3646" t="str">
        <f>$AA$9</f>
        <v/>
      </c>
      <c r="AB52" s="3647"/>
      <c r="AC52" s="3647"/>
      <c r="AD52" s="3647"/>
      <c r="AE52" s="3648"/>
      <c r="AF52" s="3646" t="str">
        <f>$AF$9</f>
        <v/>
      </c>
      <c r="AG52" s="3647"/>
      <c r="AH52" s="3647"/>
      <c r="AI52" s="3647"/>
      <c r="AJ52" s="3649" t="s">
        <v>393</v>
      </c>
      <c r="AK52" s="3650"/>
      <c r="AL52" s="3650"/>
      <c r="AM52" s="3650"/>
      <c r="AN52" s="3650"/>
      <c r="AO52" s="3651"/>
      <c r="AP52" s="3655" t="s">
        <v>394</v>
      </c>
      <c r="AQ52" s="3656"/>
      <c r="AR52" s="3656"/>
      <c r="AS52" s="3656"/>
      <c r="AT52" s="3657"/>
      <c r="AU52" s="116"/>
    </row>
    <row r="53" spans="2:50" ht="16.5" customHeight="1" x14ac:dyDescent="0.15">
      <c r="B53" s="3619"/>
      <c r="C53" s="3622"/>
      <c r="D53" s="2387"/>
      <c r="E53" s="2390"/>
      <c r="F53" s="3624" t="s">
        <v>77</v>
      </c>
      <c r="G53" s="3626" t="s">
        <v>78</v>
      </c>
      <c r="H53" s="2400" t="s">
        <v>173</v>
      </c>
      <c r="I53" s="3568"/>
      <c r="J53" s="3590" t="s">
        <v>158</v>
      </c>
      <c r="K53" s="3592"/>
      <c r="L53" s="2400" t="s">
        <v>173</v>
      </c>
      <c r="M53" s="3568"/>
      <c r="N53" s="3590" t="s">
        <v>157</v>
      </c>
      <c r="O53" s="3591"/>
      <c r="P53" s="3592"/>
      <c r="Q53" s="2400" t="s">
        <v>173</v>
      </c>
      <c r="R53" s="3568"/>
      <c r="S53" s="3590" t="s">
        <v>157</v>
      </c>
      <c r="T53" s="3591"/>
      <c r="U53" s="3592"/>
      <c r="V53" s="2400" t="s">
        <v>173</v>
      </c>
      <c r="W53" s="3568"/>
      <c r="X53" s="3590" t="s">
        <v>157</v>
      </c>
      <c r="Y53" s="3591"/>
      <c r="Z53" s="3592"/>
      <c r="AA53" s="2400" t="s">
        <v>173</v>
      </c>
      <c r="AB53" s="3568"/>
      <c r="AC53" s="3590" t="s">
        <v>157</v>
      </c>
      <c r="AD53" s="3591"/>
      <c r="AE53" s="3592"/>
      <c r="AF53" s="2400" t="s">
        <v>173</v>
      </c>
      <c r="AG53" s="3568"/>
      <c r="AH53" s="3590" t="s">
        <v>157</v>
      </c>
      <c r="AI53" s="3591"/>
      <c r="AJ53" s="3649"/>
      <c r="AK53" s="3650"/>
      <c r="AL53" s="3650"/>
      <c r="AM53" s="3650"/>
      <c r="AN53" s="3650"/>
      <c r="AO53" s="3651"/>
      <c r="AP53" s="3649"/>
      <c r="AQ53" s="3650"/>
      <c r="AR53" s="3650"/>
      <c r="AS53" s="3650"/>
      <c r="AT53" s="3651"/>
      <c r="AU53" s="115"/>
    </row>
    <row r="54" spans="2:50" ht="19.5" customHeight="1" thickBot="1" x14ac:dyDescent="0.2">
      <c r="B54" s="3620"/>
      <c r="C54" s="3623"/>
      <c r="D54" s="2388"/>
      <c r="E54" s="2391"/>
      <c r="F54" s="3625"/>
      <c r="G54" s="3627"/>
      <c r="H54" s="2404"/>
      <c r="I54" s="3569"/>
      <c r="J54" s="496" t="s">
        <v>150</v>
      </c>
      <c r="K54" s="495" t="s">
        <v>243</v>
      </c>
      <c r="L54" s="2404"/>
      <c r="M54" s="3603"/>
      <c r="N54" s="496" t="s">
        <v>151</v>
      </c>
      <c r="O54" s="496" t="s">
        <v>150</v>
      </c>
      <c r="P54" s="495" t="s">
        <v>243</v>
      </c>
      <c r="Q54" s="2404"/>
      <c r="R54" s="3569"/>
      <c r="S54" s="496" t="s">
        <v>151</v>
      </c>
      <c r="T54" s="496" t="s">
        <v>150</v>
      </c>
      <c r="U54" s="495" t="s">
        <v>243</v>
      </c>
      <c r="V54" s="2404"/>
      <c r="W54" s="3569"/>
      <c r="X54" s="496" t="s">
        <v>151</v>
      </c>
      <c r="Y54" s="496" t="s">
        <v>150</v>
      </c>
      <c r="Z54" s="495" t="s">
        <v>243</v>
      </c>
      <c r="AA54" s="2404"/>
      <c r="AB54" s="3569"/>
      <c r="AC54" s="496" t="s">
        <v>151</v>
      </c>
      <c r="AD54" s="496" t="s">
        <v>150</v>
      </c>
      <c r="AE54" s="495" t="s">
        <v>243</v>
      </c>
      <c r="AF54" s="2404"/>
      <c r="AG54" s="3569"/>
      <c r="AH54" s="496" t="s">
        <v>151</v>
      </c>
      <c r="AI54" s="496" t="s">
        <v>150</v>
      </c>
      <c r="AJ54" s="3652"/>
      <c r="AK54" s="3653"/>
      <c r="AL54" s="3653"/>
      <c r="AM54" s="3653"/>
      <c r="AN54" s="3653"/>
      <c r="AO54" s="3654"/>
      <c r="AP54" s="3652"/>
      <c r="AQ54" s="3653"/>
      <c r="AR54" s="3653"/>
      <c r="AS54" s="3653"/>
      <c r="AT54" s="3654"/>
      <c r="AU54" s="114"/>
    </row>
    <row r="55" spans="2:50" ht="15" customHeight="1" x14ac:dyDescent="0.15">
      <c r="B55" s="3606" t="s">
        <v>156</v>
      </c>
      <c r="C55" s="3608" t="s">
        <v>155</v>
      </c>
      <c r="D55" s="3609"/>
      <c r="E55" s="3612" t="s">
        <v>154</v>
      </c>
      <c r="F55" s="3614" t="s">
        <v>97</v>
      </c>
      <c r="G55" s="3586"/>
      <c r="H55" s="3593" t="s">
        <v>152</v>
      </c>
      <c r="I55" s="3594"/>
      <c r="J55" s="3588" t="s">
        <v>97</v>
      </c>
      <c r="K55" s="3597" t="s">
        <v>97</v>
      </c>
      <c r="L55" s="3593" t="s">
        <v>152</v>
      </c>
      <c r="M55" s="3604"/>
      <c r="N55" s="3588" t="s">
        <v>97</v>
      </c>
      <c r="O55" s="3588" t="s">
        <v>97</v>
      </c>
      <c r="P55" s="3597" t="s">
        <v>97</v>
      </c>
      <c r="Q55" s="2271" t="s">
        <v>368</v>
      </c>
      <c r="R55" s="3599"/>
      <c r="S55" s="3588" t="s">
        <v>97</v>
      </c>
      <c r="T55" s="3601"/>
      <c r="U55" s="3616"/>
      <c r="V55" s="3593"/>
      <c r="W55" s="3594"/>
      <c r="X55" s="3588"/>
      <c r="Y55" s="3588"/>
      <c r="Z55" s="3597"/>
      <c r="AA55" s="3593"/>
      <c r="AB55" s="3594"/>
      <c r="AC55" s="3588"/>
      <c r="AD55" s="3588"/>
      <c r="AE55" s="3597"/>
      <c r="AF55" s="2271"/>
      <c r="AG55" s="3599"/>
      <c r="AH55" s="3588"/>
      <c r="AI55" s="3601"/>
      <c r="AJ55" s="2355" t="s">
        <v>385</v>
      </c>
      <c r="AK55" s="2356"/>
      <c r="AL55" s="2356"/>
      <c r="AM55" s="2356"/>
      <c r="AN55" s="2356"/>
      <c r="AO55" s="2357"/>
      <c r="AP55" s="2349" t="s">
        <v>301</v>
      </c>
      <c r="AQ55" s="2350"/>
      <c r="AR55" s="2350"/>
      <c r="AS55" s="2350"/>
      <c r="AT55" s="2351"/>
      <c r="AU55" s="113"/>
    </row>
    <row r="56" spans="2:50" ht="15" customHeight="1" x14ac:dyDescent="0.15">
      <c r="B56" s="3607"/>
      <c r="C56" s="3610"/>
      <c r="D56" s="3611"/>
      <c r="E56" s="3613"/>
      <c r="F56" s="3615"/>
      <c r="G56" s="3587"/>
      <c r="H56" s="3595"/>
      <c r="I56" s="3596"/>
      <c r="J56" s="3589"/>
      <c r="K56" s="3598"/>
      <c r="L56" s="3595"/>
      <c r="M56" s="3605"/>
      <c r="N56" s="3589"/>
      <c r="O56" s="3589"/>
      <c r="P56" s="3598"/>
      <c r="Q56" s="2273"/>
      <c r="R56" s="3600"/>
      <c r="S56" s="3589"/>
      <c r="T56" s="3602"/>
      <c r="U56" s="3617"/>
      <c r="V56" s="3595"/>
      <c r="W56" s="3596"/>
      <c r="X56" s="3589"/>
      <c r="Y56" s="3589"/>
      <c r="Z56" s="3598"/>
      <c r="AA56" s="3595"/>
      <c r="AB56" s="3596"/>
      <c r="AC56" s="3589"/>
      <c r="AD56" s="3589"/>
      <c r="AE56" s="3598"/>
      <c r="AF56" s="2273"/>
      <c r="AG56" s="3600"/>
      <c r="AH56" s="3589"/>
      <c r="AI56" s="3602"/>
      <c r="AJ56" s="2358" t="s">
        <v>386</v>
      </c>
      <c r="AK56" s="2359"/>
      <c r="AL56" s="2359"/>
      <c r="AM56" s="2359"/>
      <c r="AN56" s="2359"/>
      <c r="AO56" s="2360"/>
      <c r="AP56" s="2352"/>
      <c r="AQ56" s="2353"/>
      <c r="AR56" s="2353"/>
      <c r="AS56" s="2353"/>
      <c r="AT56" s="2354"/>
      <c r="AU56" s="113"/>
    </row>
    <row r="57" spans="2:50" ht="15" customHeight="1" x14ac:dyDescent="0.15">
      <c r="B57" s="3560">
        <v>16</v>
      </c>
      <c r="C57" s="3562">
        <f>入力2【名簿】!D45</f>
        <v>0</v>
      </c>
      <c r="D57" s="3563"/>
      <c r="E57" s="3566">
        <f>入力2【名簿】!E45</f>
        <v>0</v>
      </c>
      <c r="F57" s="3558">
        <f>入力2【名簿】!G45</f>
        <v>0</v>
      </c>
      <c r="G57" s="3575">
        <f>入力2【名簿】!H45</f>
        <v>0</v>
      </c>
      <c r="H57" s="3552">
        <f>入力2【名簿】!I45</f>
        <v>0</v>
      </c>
      <c r="I57" s="3553"/>
      <c r="J57" s="3548">
        <f>入力2【名簿】!K45</f>
        <v>0</v>
      </c>
      <c r="K57" s="3546">
        <f>入力2【名簿】!L45</f>
        <v>0</v>
      </c>
      <c r="L57" s="3552">
        <f>入力2【名簿】!M45</f>
        <v>0</v>
      </c>
      <c r="M57" s="3556"/>
      <c r="N57" s="3548">
        <f>入力2【名簿】!O45</f>
        <v>0</v>
      </c>
      <c r="O57" s="3548">
        <f>入力2【名簿】!P45</f>
        <v>0</v>
      </c>
      <c r="P57" s="3546">
        <f>入力2【名簿】!Q45</f>
        <v>0</v>
      </c>
      <c r="Q57" s="3552">
        <f>入力2【名簿】!R45</f>
        <v>0</v>
      </c>
      <c r="R57" s="3553"/>
      <c r="S57" s="3548">
        <f>入力2【名簿】!T45</f>
        <v>0</v>
      </c>
      <c r="T57" s="3548">
        <f>入力2【名簿】!U45</f>
        <v>0</v>
      </c>
      <c r="U57" s="3546">
        <f>入力2【名簿】!V45</f>
        <v>0</v>
      </c>
      <c r="V57" s="3552">
        <f>入力2【名簿】!W45</f>
        <v>0</v>
      </c>
      <c r="W57" s="3553"/>
      <c r="X57" s="3548">
        <f>入力2【名簿】!Y45</f>
        <v>0</v>
      </c>
      <c r="Y57" s="3548">
        <f>入力2【名簿】!Z45</f>
        <v>0</v>
      </c>
      <c r="Z57" s="3546">
        <f>入力2【名簿】!AA45</f>
        <v>0</v>
      </c>
      <c r="AA57" s="3552">
        <f>入力2【名簿】!AB45</f>
        <v>0</v>
      </c>
      <c r="AB57" s="3553"/>
      <c r="AC57" s="3548">
        <f>入力2【名簿】!AD45</f>
        <v>0</v>
      </c>
      <c r="AD57" s="3548">
        <f>入力2【名簿】!AE45</f>
        <v>0</v>
      </c>
      <c r="AE57" s="3546">
        <f>入力2【名簿】!AF45</f>
        <v>0</v>
      </c>
      <c r="AF57" s="3552">
        <f>入力2【名簿】!AG45</f>
        <v>0</v>
      </c>
      <c r="AG57" s="3553"/>
      <c r="AH57" s="3548">
        <f>入力2【名簿】!AI45</f>
        <v>0</v>
      </c>
      <c r="AI57" s="3548">
        <f>入力2【名簿】!AJ45</f>
        <v>0</v>
      </c>
      <c r="AJ57" s="3540">
        <f>入力2【名簿】!AK45</f>
        <v>0</v>
      </c>
      <c r="AK57" s="3541"/>
      <c r="AL57" s="3541"/>
      <c r="AM57" s="3541"/>
      <c r="AN57" s="3541"/>
      <c r="AO57" s="3542"/>
      <c r="AP57" s="3633">
        <f>入力2【名簿】!AO45</f>
        <v>0</v>
      </c>
      <c r="AQ57" s="3634"/>
      <c r="AR57" s="3634"/>
      <c r="AS57" s="3634"/>
      <c r="AT57" s="3635"/>
      <c r="AU57" s="113"/>
    </row>
    <row r="58" spans="2:50" ht="15" customHeight="1" x14ac:dyDescent="0.15">
      <c r="B58" s="3561"/>
      <c r="C58" s="3564"/>
      <c r="D58" s="3565"/>
      <c r="E58" s="3567"/>
      <c r="F58" s="3559"/>
      <c r="G58" s="3579"/>
      <c r="H58" s="3554"/>
      <c r="I58" s="3555"/>
      <c r="J58" s="3549"/>
      <c r="K58" s="3547"/>
      <c r="L58" s="3554"/>
      <c r="M58" s="3557"/>
      <c r="N58" s="3549"/>
      <c r="O58" s="3549"/>
      <c r="P58" s="3547"/>
      <c r="Q58" s="3554"/>
      <c r="R58" s="3555"/>
      <c r="S58" s="3549"/>
      <c r="T58" s="3549"/>
      <c r="U58" s="3547"/>
      <c r="V58" s="3554"/>
      <c r="W58" s="3555"/>
      <c r="X58" s="3549"/>
      <c r="Y58" s="3549"/>
      <c r="Z58" s="3547"/>
      <c r="AA58" s="3554"/>
      <c r="AB58" s="3555"/>
      <c r="AC58" s="3549"/>
      <c r="AD58" s="3549"/>
      <c r="AE58" s="3547"/>
      <c r="AF58" s="3554"/>
      <c r="AG58" s="3555"/>
      <c r="AH58" s="3549"/>
      <c r="AI58" s="3549"/>
      <c r="AJ58" s="3543">
        <f>入力2【名簿】!AK46</f>
        <v>0</v>
      </c>
      <c r="AK58" s="3544"/>
      <c r="AL58" s="3544"/>
      <c r="AM58" s="3544"/>
      <c r="AN58" s="3544"/>
      <c r="AO58" s="3545"/>
      <c r="AP58" s="3636"/>
      <c r="AQ58" s="3637"/>
      <c r="AR58" s="3637"/>
      <c r="AS58" s="3637"/>
      <c r="AT58" s="3638"/>
      <c r="AU58" s="113"/>
    </row>
    <row r="59" spans="2:50" ht="15" customHeight="1" x14ac:dyDescent="0.15">
      <c r="B59" s="3560">
        <v>17</v>
      </c>
      <c r="C59" s="3562">
        <f>入力2【名簿】!D47</f>
        <v>0</v>
      </c>
      <c r="D59" s="3563"/>
      <c r="E59" s="3566">
        <f>入力2【名簿】!E47</f>
        <v>0</v>
      </c>
      <c r="F59" s="3558">
        <f>入力2【名簿】!G47</f>
        <v>0</v>
      </c>
      <c r="G59" s="3575">
        <f>入力2【名簿】!H47</f>
        <v>0</v>
      </c>
      <c r="H59" s="3552">
        <f>入力2【名簿】!I47</f>
        <v>0</v>
      </c>
      <c r="I59" s="3553"/>
      <c r="J59" s="3548">
        <f>入力2【名簿】!K47</f>
        <v>0</v>
      </c>
      <c r="K59" s="3546">
        <f>入力2【名簿】!L47</f>
        <v>0</v>
      </c>
      <c r="L59" s="3552">
        <f>入力2【名簿】!M47</f>
        <v>0</v>
      </c>
      <c r="M59" s="3556"/>
      <c r="N59" s="3548">
        <f>入力2【名簿】!O47</f>
        <v>0</v>
      </c>
      <c r="O59" s="3548">
        <f>入力2【名簿】!P47</f>
        <v>0</v>
      </c>
      <c r="P59" s="3546">
        <f>入力2【名簿】!Q47</f>
        <v>0</v>
      </c>
      <c r="Q59" s="3552">
        <f>入力2【名簿】!R47</f>
        <v>0</v>
      </c>
      <c r="R59" s="3553"/>
      <c r="S59" s="3548">
        <f>入力2【名簿】!T47</f>
        <v>0</v>
      </c>
      <c r="T59" s="3548">
        <f>入力2【名簿】!U47</f>
        <v>0</v>
      </c>
      <c r="U59" s="3546">
        <f>入力2【名簿】!V47</f>
        <v>0</v>
      </c>
      <c r="V59" s="3552">
        <f>入力2【名簿】!W47</f>
        <v>0</v>
      </c>
      <c r="W59" s="3553"/>
      <c r="X59" s="3548">
        <f>入力2【名簿】!Y47</f>
        <v>0</v>
      </c>
      <c r="Y59" s="3548">
        <f>入力2【名簿】!Z47</f>
        <v>0</v>
      </c>
      <c r="Z59" s="3546">
        <f>入力2【名簿】!AA47</f>
        <v>0</v>
      </c>
      <c r="AA59" s="3552">
        <f>入力2【名簿】!AB47</f>
        <v>0</v>
      </c>
      <c r="AB59" s="3553"/>
      <c r="AC59" s="3548">
        <f>入力2【名簿】!AD47</f>
        <v>0</v>
      </c>
      <c r="AD59" s="3548">
        <f>入力2【名簿】!AE47</f>
        <v>0</v>
      </c>
      <c r="AE59" s="3546">
        <f>入力2【名簿】!AF47</f>
        <v>0</v>
      </c>
      <c r="AF59" s="3552">
        <f>入力2【名簿】!AG47</f>
        <v>0</v>
      </c>
      <c r="AG59" s="3553"/>
      <c r="AH59" s="3548">
        <f>入力2【名簿】!AI47</f>
        <v>0</v>
      </c>
      <c r="AI59" s="3548">
        <f>入力2【名簿】!AJ47</f>
        <v>0</v>
      </c>
      <c r="AJ59" s="3540">
        <f>入力2【名簿】!AK47</f>
        <v>0</v>
      </c>
      <c r="AK59" s="3541"/>
      <c r="AL59" s="3541"/>
      <c r="AM59" s="3541"/>
      <c r="AN59" s="3541"/>
      <c r="AO59" s="3542"/>
      <c r="AP59" s="3633">
        <f>入力2【名簿】!AO47</f>
        <v>0</v>
      </c>
      <c r="AQ59" s="3634"/>
      <c r="AR59" s="3634"/>
      <c r="AS59" s="3634"/>
      <c r="AT59" s="3635"/>
      <c r="AU59" s="113"/>
    </row>
    <row r="60" spans="2:50" ht="15" customHeight="1" x14ac:dyDescent="0.15">
      <c r="B60" s="3561"/>
      <c r="C60" s="3564"/>
      <c r="D60" s="3565"/>
      <c r="E60" s="3567"/>
      <c r="F60" s="3559"/>
      <c r="G60" s="3579"/>
      <c r="H60" s="3554"/>
      <c r="I60" s="3555"/>
      <c r="J60" s="3549"/>
      <c r="K60" s="3547"/>
      <c r="L60" s="3554"/>
      <c r="M60" s="3557"/>
      <c r="N60" s="3549"/>
      <c r="O60" s="3549"/>
      <c r="P60" s="3547"/>
      <c r="Q60" s="3554"/>
      <c r="R60" s="3555"/>
      <c r="S60" s="3549"/>
      <c r="T60" s="3549"/>
      <c r="U60" s="3547"/>
      <c r="V60" s="3554"/>
      <c r="W60" s="3555"/>
      <c r="X60" s="3549"/>
      <c r="Y60" s="3549"/>
      <c r="Z60" s="3547"/>
      <c r="AA60" s="3554"/>
      <c r="AB60" s="3555"/>
      <c r="AC60" s="3549"/>
      <c r="AD60" s="3549"/>
      <c r="AE60" s="3547"/>
      <c r="AF60" s="3554"/>
      <c r="AG60" s="3555"/>
      <c r="AH60" s="3549"/>
      <c r="AI60" s="3549"/>
      <c r="AJ60" s="3543">
        <f>入力2【名簿】!AK48</f>
        <v>0</v>
      </c>
      <c r="AK60" s="3544"/>
      <c r="AL60" s="3544"/>
      <c r="AM60" s="3544"/>
      <c r="AN60" s="3544"/>
      <c r="AO60" s="3545"/>
      <c r="AP60" s="3636"/>
      <c r="AQ60" s="3637"/>
      <c r="AR60" s="3637"/>
      <c r="AS60" s="3637"/>
      <c r="AT60" s="3638"/>
      <c r="AU60" s="113"/>
    </row>
    <row r="61" spans="2:50" ht="15" customHeight="1" x14ac:dyDescent="0.15">
      <c r="B61" s="3560">
        <v>18</v>
      </c>
      <c r="C61" s="3562">
        <f>入力2【名簿】!D49</f>
        <v>0</v>
      </c>
      <c r="D61" s="3563"/>
      <c r="E61" s="3566">
        <f>入力2【名簿】!E49</f>
        <v>0</v>
      </c>
      <c r="F61" s="3558">
        <f>入力2【名簿】!G49</f>
        <v>0</v>
      </c>
      <c r="G61" s="3575">
        <f>入力2【名簿】!H49</f>
        <v>0</v>
      </c>
      <c r="H61" s="3552">
        <f>入力2【名簿】!I49</f>
        <v>0</v>
      </c>
      <c r="I61" s="3553"/>
      <c r="J61" s="3548">
        <f>入力2【名簿】!K49</f>
        <v>0</v>
      </c>
      <c r="K61" s="3546">
        <f>入力2【名簿】!L49</f>
        <v>0</v>
      </c>
      <c r="L61" s="3552">
        <f>入力2【名簿】!M49</f>
        <v>0</v>
      </c>
      <c r="M61" s="3556"/>
      <c r="N61" s="3548">
        <f>入力2【名簿】!O49</f>
        <v>0</v>
      </c>
      <c r="O61" s="3548">
        <f>入力2【名簿】!P49</f>
        <v>0</v>
      </c>
      <c r="P61" s="3546">
        <f>入力2【名簿】!Q49</f>
        <v>0</v>
      </c>
      <c r="Q61" s="3552">
        <f>入力2【名簿】!R49</f>
        <v>0</v>
      </c>
      <c r="R61" s="3553"/>
      <c r="S61" s="3548">
        <f>入力2【名簿】!T49</f>
        <v>0</v>
      </c>
      <c r="T61" s="3548">
        <f>入力2【名簿】!U49</f>
        <v>0</v>
      </c>
      <c r="U61" s="3546">
        <f>入力2【名簿】!V49</f>
        <v>0</v>
      </c>
      <c r="V61" s="3552">
        <f>入力2【名簿】!W49</f>
        <v>0</v>
      </c>
      <c r="W61" s="3553"/>
      <c r="X61" s="3548">
        <f>入力2【名簿】!Y49</f>
        <v>0</v>
      </c>
      <c r="Y61" s="3548">
        <f>入力2【名簿】!Z49</f>
        <v>0</v>
      </c>
      <c r="Z61" s="3546">
        <f>入力2【名簿】!AA49</f>
        <v>0</v>
      </c>
      <c r="AA61" s="3552">
        <f>入力2【名簿】!AB49</f>
        <v>0</v>
      </c>
      <c r="AB61" s="3553"/>
      <c r="AC61" s="3548">
        <f>入力2【名簿】!AD49</f>
        <v>0</v>
      </c>
      <c r="AD61" s="3548">
        <f>入力2【名簿】!AE49</f>
        <v>0</v>
      </c>
      <c r="AE61" s="3546">
        <f>入力2【名簿】!AF49</f>
        <v>0</v>
      </c>
      <c r="AF61" s="3552">
        <f>入力2【名簿】!AG49</f>
        <v>0</v>
      </c>
      <c r="AG61" s="3553"/>
      <c r="AH61" s="3548">
        <f>入力2【名簿】!AI49</f>
        <v>0</v>
      </c>
      <c r="AI61" s="3548">
        <f>入力2【名簿】!AJ49</f>
        <v>0</v>
      </c>
      <c r="AJ61" s="3540">
        <f>入力2【名簿】!AK49</f>
        <v>0</v>
      </c>
      <c r="AK61" s="3541"/>
      <c r="AL61" s="3541"/>
      <c r="AM61" s="3541"/>
      <c r="AN61" s="3541"/>
      <c r="AO61" s="3542"/>
      <c r="AP61" s="3633">
        <f>入力2【名簿】!AO49</f>
        <v>0</v>
      </c>
      <c r="AQ61" s="3634"/>
      <c r="AR61" s="3634"/>
      <c r="AS61" s="3634"/>
      <c r="AT61" s="3635"/>
      <c r="AU61" s="113"/>
    </row>
    <row r="62" spans="2:50" ht="15" customHeight="1" x14ac:dyDescent="0.15">
      <c r="B62" s="3561"/>
      <c r="C62" s="3564"/>
      <c r="D62" s="3565"/>
      <c r="E62" s="3567"/>
      <c r="F62" s="3559"/>
      <c r="G62" s="3579"/>
      <c r="H62" s="3554"/>
      <c r="I62" s="3555"/>
      <c r="J62" s="3549"/>
      <c r="K62" s="3547"/>
      <c r="L62" s="3554"/>
      <c r="M62" s="3557"/>
      <c r="N62" s="3549"/>
      <c r="O62" s="3549"/>
      <c r="P62" s="3547"/>
      <c r="Q62" s="3554"/>
      <c r="R62" s="3555"/>
      <c r="S62" s="3549"/>
      <c r="T62" s="3549"/>
      <c r="U62" s="3547"/>
      <c r="V62" s="3554"/>
      <c r="W62" s="3555"/>
      <c r="X62" s="3549"/>
      <c r="Y62" s="3549"/>
      <c r="Z62" s="3547"/>
      <c r="AA62" s="3554"/>
      <c r="AB62" s="3555"/>
      <c r="AC62" s="3549"/>
      <c r="AD62" s="3549"/>
      <c r="AE62" s="3547"/>
      <c r="AF62" s="3554"/>
      <c r="AG62" s="3555"/>
      <c r="AH62" s="3549"/>
      <c r="AI62" s="3549"/>
      <c r="AJ62" s="3543">
        <f>入力2【名簿】!AK50</f>
        <v>0</v>
      </c>
      <c r="AK62" s="3544"/>
      <c r="AL62" s="3544"/>
      <c r="AM62" s="3544"/>
      <c r="AN62" s="3544"/>
      <c r="AO62" s="3545"/>
      <c r="AP62" s="3636"/>
      <c r="AQ62" s="3637"/>
      <c r="AR62" s="3637"/>
      <c r="AS62" s="3637"/>
      <c r="AT62" s="3638"/>
      <c r="AU62" s="113"/>
    </row>
    <row r="63" spans="2:50" ht="15" customHeight="1" x14ac:dyDescent="0.15">
      <c r="B63" s="3560">
        <v>19</v>
      </c>
      <c r="C63" s="3562">
        <f>入力2【名簿】!D51</f>
        <v>0</v>
      </c>
      <c r="D63" s="3563"/>
      <c r="E63" s="3566">
        <f>入力2【名簿】!E51</f>
        <v>0</v>
      </c>
      <c r="F63" s="3558">
        <f>入力2【名簿】!G51</f>
        <v>0</v>
      </c>
      <c r="G63" s="3575">
        <f>入力2【名簿】!H51</f>
        <v>0</v>
      </c>
      <c r="H63" s="3552">
        <f>入力2【名簿】!I51</f>
        <v>0</v>
      </c>
      <c r="I63" s="3553"/>
      <c r="J63" s="3548">
        <f>入力2【名簿】!K51</f>
        <v>0</v>
      </c>
      <c r="K63" s="3546">
        <f>入力2【名簿】!L51</f>
        <v>0</v>
      </c>
      <c r="L63" s="3552">
        <f>入力2【名簿】!M51</f>
        <v>0</v>
      </c>
      <c r="M63" s="3556"/>
      <c r="N63" s="3548">
        <f>入力2【名簿】!O51</f>
        <v>0</v>
      </c>
      <c r="O63" s="3548">
        <f>入力2【名簿】!P51</f>
        <v>0</v>
      </c>
      <c r="P63" s="3546">
        <f>入力2【名簿】!Q51</f>
        <v>0</v>
      </c>
      <c r="Q63" s="3552">
        <f>入力2【名簿】!R51</f>
        <v>0</v>
      </c>
      <c r="R63" s="3553"/>
      <c r="S63" s="3548">
        <f>入力2【名簿】!T51</f>
        <v>0</v>
      </c>
      <c r="T63" s="3548">
        <f>入力2【名簿】!U51</f>
        <v>0</v>
      </c>
      <c r="U63" s="3546">
        <f>入力2【名簿】!V51</f>
        <v>0</v>
      </c>
      <c r="V63" s="3552">
        <f>入力2【名簿】!W51</f>
        <v>0</v>
      </c>
      <c r="W63" s="3553"/>
      <c r="X63" s="3548">
        <f>入力2【名簿】!Y51</f>
        <v>0</v>
      </c>
      <c r="Y63" s="3548">
        <f>入力2【名簿】!Z51</f>
        <v>0</v>
      </c>
      <c r="Z63" s="3546">
        <f>入力2【名簿】!AA51</f>
        <v>0</v>
      </c>
      <c r="AA63" s="3552">
        <f>入力2【名簿】!AB51</f>
        <v>0</v>
      </c>
      <c r="AB63" s="3553"/>
      <c r="AC63" s="3548">
        <f>入力2【名簿】!AD51</f>
        <v>0</v>
      </c>
      <c r="AD63" s="3548">
        <f>入力2【名簿】!AE51</f>
        <v>0</v>
      </c>
      <c r="AE63" s="3546">
        <f>入力2【名簿】!AF51</f>
        <v>0</v>
      </c>
      <c r="AF63" s="3552">
        <f>入力2【名簿】!AG51</f>
        <v>0</v>
      </c>
      <c r="AG63" s="3553"/>
      <c r="AH63" s="3548">
        <f>入力2【名簿】!AI51</f>
        <v>0</v>
      </c>
      <c r="AI63" s="3548">
        <f>入力2【名簿】!AJ51</f>
        <v>0</v>
      </c>
      <c r="AJ63" s="3540">
        <f>入力2【名簿】!AK51</f>
        <v>0</v>
      </c>
      <c r="AK63" s="3541"/>
      <c r="AL63" s="3541"/>
      <c r="AM63" s="3541"/>
      <c r="AN63" s="3541"/>
      <c r="AO63" s="3542"/>
      <c r="AP63" s="3633">
        <f>入力2【名簿】!AO51</f>
        <v>0</v>
      </c>
      <c r="AQ63" s="3634"/>
      <c r="AR63" s="3634"/>
      <c r="AS63" s="3634"/>
      <c r="AT63" s="3635"/>
      <c r="AU63" s="113"/>
    </row>
    <row r="64" spans="2:50" ht="15" customHeight="1" x14ac:dyDescent="0.15">
      <c r="B64" s="3561"/>
      <c r="C64" s="3564"/>
      <c r="D64" s="3565"/>
      <c r="E64" s="3567"/>
      <c r="F64" s="3559"/>
      <c r="G64" s="3579"/>
      <c r="H64" s="3554"/>
      <c r="I64" s="3555"/>
      <c r="J64" s="3549"/>
      <c r="K64" s="3547"/>
      <c r="L64" s="3554"/>
      <c r="M64" s="3557"/>
      <c r="N64" s="3549"/>
      <c r="O64" s="3549"/>
      <c r="P64" s="3547"/>
      <c r="Q64" s="3554"/>
      <c r="R64" s="3555"/>
      <c r="S64" s="3549"/>
      <c r="T64" s="3549"/>
      <c r="U64" s="3547"/>
      <c r="V64" s="3554"/>
      <c r="W64" s="3555"/>
      <c r="X64" s="3549"/>
      <c r="Y64" s="3549"/>
      <c r="Z64" s="3547"/>
      <c r="AA64" s="3554"/>
      <c r="AB64" s="3555"/>
      <c r="AC64" s="3549"/>
      <c r="AD64" s="3549"/>
      <c r="AE64" s="3547"/>
      <c r="AF64" s="3554"/>
      <c r="AG64" s="3555"/>
      <c r="AH64" s="3549"/>
      <c r="AI64" s="3549"/>
      <c r="AJ64" s="3543">
        <f>入力2【名簿】!AK52</f>
        <v>0</v>
      </c>
      <c r="AK64" s="3544"/>
      <c r="AL64" s="3544"/>
      <c r="AM64" s="3544"/>
      <c r="AN64" s="3544"/>
      <c r="AO64" s="3545"/>
      <c r="AP64" s="3636"/>
      <c r="AQ64" s="3637"/>
      <c r="AR64" s="3637"/>
      <c r="AS64" s="3637"/>
      <c r="AT64" s="3638"/>
      <c r="AU64" s="113"/>
    </row>
    <row r="65" spans="2:47" ht="15" customHeight="1" x14ac:dyDescent="0.15">
      <c r="B65" s="3560">
        <v>20</v>
      </c>
      <c r="C65" s="3562">
        <f>入力2【名簿】!D53</f>
        <v>0</v>
      </c>
      <c r="D65" s="3563"/>
      <c r="E65" s="3566">
        <f>入力2【名簿】!E53</f>
        <v>0</v>
      </c>
      <c r="F65" s="3558">
        <f>入力2【名簿】!G53</f>
        <v>0</v>
      </c>
      <c r="G65" s="3575">
        <f>入力2【名簿】!H53</f>
        <v>0</v>
      </c>
      <c r="H65" s="3552">
        <f>入力2【名簿】!I53</f>
        <v>0</v>
      </c>
      <c r="I65" s="3553"/>
      <c r="J65" s="3548">
        <f>入力2【名簿】!K53</f>
        <v>0</v>
      </c>
      <c r="K65" s="3546">
        <f>入力2【名簿】!L53</f>
        <v>0</v>
      </c>
      <c r="L65" s="3552">
        <f>入力2【名簿】!M53</f>
        <v>0</v>
      </c>
      <c r="M65" s="3556"/>
      <c r="N65" s="3548">
        <f>入力2【名簿】!O53</f>
        <v>0</v>
      </c>
      <c r="O65" s="3548">
        <f>入力2【名簿】!P53</f>
        <v>0</v>
      </c>
      <c r="P65" s="3546">
        <f>入力2【名簿】!Q53</f>
        <v>0</v>
      </c>
      <c r="Q65" s="3552">
        <f>入力2【名簿】!R53</f>
        <v>0</v>
      </c>
      <c r="R65" s="3553"/>
      <c r="S65" s="3548">
        <f>入力2【名簿】!T53</f>
        <v>0</v>
      </c>
      <c r="T65" s="3548">
        <f>入力2【名簿】!U53</f>
        <v>0</v>
      </c>
      <c r="U65" s="3546">
        <f>入力2【名簿】!V53</f>
        <v>0</v>
      </c>
      <c r="V65" s="3552">
        <f>入力2【名簿】!W53</f>
        <v>0</v>
      </c>
      <c r="W65" s="3553"/>
      <c r="X65" s="3548">
        <f>入力2【名簿】!Y53</f>
        <v>0</v>
      </c>
      <c r="Y65" s="3548">
        <f>入力2【名簿】!Z53</f>
        <v>0</v>
      </c>
      <c r="Z65" s="3546">
        <f>入力2【名簿】!AA53</f>
        <v>0</v>
      </c>
      <c r="AA65" s="3552">
        <f>入力2【名簿】!AB53</f>
        <v>0</v>
      </c>
      <c r="AB65" s="3553"/>
      <c r="AC65" s="3548">
        <f>入力2【名簿】!AD53</f>
        <v>0</v>
      </c>
      <c r="AD65" s="3548">
        <f>入力2【名簿】!AE53</f>
        <v>0</v>
      </c>
      <c r="AE65" s="3546">
        <f>入力2【名簿】!AF53</f>
        <v>0</v>
      </c>
      <c r="AF65" s="3552">
        <f>入力2【名簿】!AG53</f>
        <v>0</v>
      </c>
      <c r="AG65" s="3553"/>
      <c r="AH65" s="3548">
        <f>入力2【名簿】!AI53</f>
        <v>0</v>
      </c>
      <c r="AI65" s="3548">
        <f>入力2【名簿】!AJ53</f>
        <v>0</v>
      </c>
      <c r="AJ65" s="3540">
        <f>入力2【名簿】!AK53</f>
        <v>0</v>
      </c>
      <c r="AK65" s="3541"/>
      <c r="AL65" s="3541"/>
      <c r="AM65" s="3541"/>
      <c r="AN65" s="3541"/>
      <c r="AO65" s="3542"/>
      <c r="AP65" s="3633">
        <f>入力2【名簿】!AO53</f>
        <v>0</v>
      </c>
      <c r="AQ65" s="3634"/>
      <c r="AR65" s="3634"/>
      <c r="AS65" s="3634"/>
      <c r="AT65" s="3635"/>
      <c r="AU65" s="113"/>
    </row>
    <row r="66" spans="2:47" ht="15" customHeight="1" x14ac:dyDescent="0.15">
      <c r="B66" s="3561"/>
      <c r="C66" s="3564"/>
      <c r="D66" s="3565"/>
      <c r="E66" s="3567"/>
      <c r="F66" s="3559"/>
      <c r="G66" s="3579"/>
      <c r="H66" s="3554"/>
      <c r="I66" s="3555"/>
      <c r="J66" s="3549"/>
      <c r="K66" s="3547"/>
      <c r="L66" s="3554"/>
      <c r="M66" s="3557"/>
      <c r="N66" s="3549"/>
      <c r="O66" s="3549"/>
      <c r="P66" s="3547"/>
      <c r="Q66" s="3554"/>
      <c r="R66" s="3555"/>
      <c r="S66" s="3549"/>
      <c r="T66" s="3549"/>
      <c r="U66" s="3547"/>
      <c r="V66" s="3554"/>
      <c r="W66" s="3555"/>
      <c r="X66" s="3549"/>
      <c r="Y66" s="3549"/>
      <c r="Z66" s="3547"/>
      <c r="AA66" s="3554"/>
      <c r="AB66" s="3555"/>
      <c r="AC66" s="3549"/>
      <c r="AD66" s="3549"/>
      <c r="AE66" s="3547"/>
      <c r="AF66" s="3554"/>
      <c r="AG66" s="3555"/>
      <c r="AH66" s="3549"/>
      <c r="AI66" s="3549"/>
      <c r="AJ66" s="3543">
        <f>入力2【名簿】!AK54</f>
        <v>0</v>
      </c>
      <c r="AK66" s="3544"/>
      <c r="AL66" s="3544"/>
      <c r="AM66" s="3544"/>
      <c r="AN66" s="3544"/>
      <c r="AO66" s="3545"/>
      <c r="AP66" s="3636"/>
      <c r="AQ66" s="3637"/>
      <c r="AR66" s="3637"/>
      <c r="AS66" s="3637"/>
      <c r="AT66" s="3638"/>
      <c r="AU66" s="113"/>
    </row>
    <row r="67" spans="2:47" ht="15" customHeight="1" x14ac:dyDescent="0.15">
      <c r="B67" s="3560">
        <v>21</v>
      </c>
      <c r="C67" s="3562">
        <f>入力2【名簿】!D55</f>
        <v>0</v>
      </c>
      <c r="D67" s="3563"/>
      <c r="E67" s="3566">
        <f>入力2【名簿】!E55</f>
        <v>0</v>
      </c>
      <c r="F67" s="3558">
        <f>入力2【名簿】!G55</f>
        <v>0</v>
      </c>
      <c r="G67" s="3575">
        <f>入力2【名簿】!H55</f>
        <v>0</v>
      </c>
      <c r="H67" s="3552">
        <f>入力2【名簿】!I55</f>
        <v>0</v>
      </c>
      <c r="I67" s="3553"/>
      <c r="J67" s="3548">
        <f>入力2【名簿】!K55</f>
        <v>0</v>
      </c>
      <c r="K67" s="3546">
        <f>入力2【名簿】!L55</f>
        <v>0</v>
      </c>
      <c r="L67" s="3552">
        <f>入力2【名簿】!M55</f>
        <v>0</v>
      </c>
      <c r="M67" s="3556"/>
      <c r="N67" s="3548">
        <f>入力2【名簿】!O55</f>
        <v>0</v>
      </c>
      <c r="O67" s="3548">
        <f>入力2【名簿】!P55</f>
        <v>0</v>
      </c>
      <c r="P67" s="3546">
        <f>入力2【名簿】!Q55</f>
        <v>0</v>
      </c>
      <c r="Q67" s="3552">
        <f>入力2【名簿】!R55</f>
        <v>0</v>
      </c>
      <c r="R67" s="3553"/>
      <c r="S67" s="3548">
        <f>入力2【名簿】!T55</f>
        <v>0</v>
      </c>
      <c r="T67" s="3548">
        <f>入力2【名簿】!U55</f>
        <v>0</v>
      </c>
      <c r="U67" s="3546">
        <f>入力2【名簿】!V55</f>
        <v>0</v>
      </c>
      <c r="V67" s="3552">
        <f>入力2【名簿】!W55</f>
        <v>0</v>
      </c>
      <c r="W67" s="3553"/>
      <c r="X67" s="3548">
        <f>入力2【名簿】!Y55</f>
        <v>0</v>
      </c>
      <c r="Y67" s="3548">
        <f>入力2【名簿】!Z55</f>
        <v>0</v>
      </c>
      <c r="Z67" s="3546">
        <f>入力2【名簿】!AA55</f>
        <v>0</v>
      </c>
      <c r="AA67" s="3552">
        <f>入力2【名簿】!AB55</f>
        <v>0</v>
      </c>
      <c r="AB67" s="3553"/>
      <c r="AC67" s="3548">
        <f>入力2【名簿】!AD55</f>
        <v>0</v>
      </c>
      <c r="AD67" s="3548">
        <f>入力2【名簿】!AE55</f>
        <v>0</v>
      </c>
      <c r="AE67" s="3546">
        <f>入力2【名簿】!AF55</f>
        <v>0</v>
      </c>
      <c r="AF67" s="3552">
        <f>入力2【名簿】!AG55</f>
        <v>0</v>
      </c>
      <c r="AG67" s="3553"/>
      <c r="AH67" s="3548">
        <f>入力2【名簿】!AI55</f>
        <v>0</v>
      </c>
      <c r="AI67" s="3548">
        <f>入力2【名簿】!AJ55</f>
        <v>0</v>
      </c>
      <c r="AJ67" s="3540">
        <f>入力2【名簿】!AK55</f>
        <v>0</v>
      </c>
      <c r="AK67" s="3541"/>
      <c r="AL67" s="3541"/>
      <c r="AM67" s="3541"/>
      <c r="AN67" s="3541"/>
      <c r="AO67" s="3542"/>
      <c r="AP67" s="3633">
        <f>入力2【名簿】!AO55</f>
        <v>0</v>
      </c>
      <c r="AQ67" s="3634"/>
      <c r="AR67" s="3634"/>
      <c r="AS67" s="3634"/>
      <c r="AT67" s="3635"/>
      <c r="AU67" s="113"/>
    </row>
    <row r="68" spans="2:47" ht="15" customHeight="1" x14ac:dyDescent="0.15">
      <c r="B68" s="3561"/>
      <c r="C68" s="3564"/>
      <c r="D68" s="3565"/>
      <c r="E68" s="3567"/>
      <c r="F68" s="3559"/>
      <c r="G68" s="3579"/>
      <c r="H68" s="3554"/>
      <c r="I68" s="3555"/>
      <c r="J68" s="3549"/>
      <c r="K68" s="3547"/>
      <c r="L68" s="3554"/>
      <c r="M68" s="3557"/>
      <c r="N68" s="3549"/>
      <c r="O68" s="3549"/>
      <c r="P68" s="3547"/>
      <c r="Q68" s="3554"/>
      <c r="R68" s="3555"/>
      <c r="S68" s="3549"/>
      <c r="T68" s="3549"/>
      <c r="U68" s="3547"/>
      <c r="V68" s="3554"/>
      <c r="W68" s="3555"/>
      <c r="X68" s="3549"/>
      <c r="Y68" s="3549"/>
      <c r="Z68" s="3547"/>
      <c r="AA68" s="3554"/>
      <c r="AB68" s="3555"/>
      <c r="AC68" s="3549"/>
      <c r="AD68" s="3549"/>
      <c r="AE68" s="3547"/>
      <c r="AF68" s="3554"/>
      <c r="AG68" s="3555"/>
      <c r="AH68" s="3549"/>
      <c r="AI68" s="3549"/>
      <c r="AJ68" s="3543">
        <f>入力2【名簿】!AK56</f>
        <v>0</v>
      </c>
      <c r="AK68" s="3544"/>
      <c r="AL68" s="3544"/>
      <c r="AM68" s="3544"/>
      <c r="AN68" s="3544"/>
      <c r="AO68" s="3545"/>
      <c r="AP68" s="3636"/>
      <c r="AQ68" s="3637"/>
      <c r="AR68" s="3637"/>
      <c r="AS68" s="3637"/>
      <c r="AT68" s="3638"/>
      <c r="AU68" s="113"/>
    </row>
    <row r="69" spans="2:47" ht="15" customHeight="1" x14ac:dyDescent="0.15">
      <c r="B69" s="3560">
        <v>22</v>
      </c>
      <c r="C69" s="3562">
        <f>入力2【名簿】!D57</f>
        <v>0</v>
      </c>
      <c r="D69" s="3563"/>
      <c r="E69" s="3566">
        <f>入力2【名簿】!E57</f>
        <v>0</v>
      </c>
      <c r="F69" s="3558">
        <f>入力2【名簿】!G57</f>
        <v>0</v>
      </c>
      <c r="G69" s="3575">
        <f>入力2【名簿】!H57</f>
        <v>0</v>
      </c>
      <c r="H69" s="3552">
        <f>入力2【名簿】!I57</f>
        <v>0</v>
      </c>
      <c r="I69" s="3553"/>
      <c r="J69" s="3548">
        <f>入力2【名簿】!K57</f>
        <v>0</v>
      </c>
      <c r="K69" s="3546">
        <f>入力2【名簿】!L57</f>
        <v>0</v>
      </c>
      <c r="L69" s="3552">
        <f>入力2【名簿】!M57</f>
        <v>0</v>
      </c>
      <c r="M69" s="3556"/>
      <c r="N69" s="3548">
        <f>入力2【名簿】!O57</f>
        <v>0</v>
      </c>
      <c r="O69" s="3548">
        <f>入力2【名簿】!P57</f>
        <v>0</v>
      </c>
      <c r="P69" s="3546">
        <f>入力2【名簿】!Q57</f>
        <v>0</v>
      </c>
      <c r="Q69" s="3552">
        <f>入力2【名簿】!R57</f>
        <v>0</v>
      </c>
      <c r="R69" s="3553"/>
      <c r="S69" s="3548">
        <f>入力2【名簿】!T57</f>
        <v>0</v>
      </c>
      <c r="T69" s="3548">
        <f>入力2【名簿】!U57</f>
        <v>0</v>
      </c>
      <c r="U69" s="3546">
        <f>入力2【名簿】!V57</f>
        <v>0</v>
      </c>
      <c r="V69" s="3552">
        <f>入力2【名簿】!W57</f>
        <v>0</v>
      </c>
      <c r="W69" s="3553"/>
      <c r="X69" s="3548">
        <f>入力2【名簿】!Y57</f>
        <v>0</v>
      </c>
      <c r="Y69" s="3548">
        <f>入力2【名簿】!Z57</f>
        <v>0</v>
      </c>
      <c r="Z69" s="3546">
        <f>入力2【名簿】!AA57</f>
        <v>0</v>
      </c>
      <c r="AA69" s="3552">
        <f>入力2【名簿】!AB57</f>
        <v>0</v>
      </c>
      <c r="AB69" s="3553"/>
      <c r="AC69" s="3548">
        <f>入力2【名簿】!AD57</f>
        <v>0</v>
      </c>
      <c r="AD69" s="3548">
        <f>入力2【名簿】!AE57</f>
        <v>0</v>
      </c>
      <c r="AE69" s="3546">
        <f>入力2【名簿】!AF57</f>
        <v>0</v>
      </c>
      <c r="AF69" s="3552">
        <f>入力2【名簿】!AG57</f>
        <v>0</v>
      </c>
      <c r="AG69" s="3553"/>
      <c r="AH69" s="3548">
        <f>入力2【名簿】!AI57</f>
        <v>0</v>
      </c>
      <c r="AI69" s="3548">
        <f>入力2【名簿】!AJ57</f>
        <v>0</v>
      </c>
      <c r="AJ69" s="3540">
        <f>入力2【名簿】!AK57</f>
        <v>0</v>
      </c>
      <c r="AK69" s="3541"/>
      <c r="AL69" s="3541"/>
      <c r="AM69" s="3541"/>
      <c r="AN69" s="3541"/>
      <c r="AO69" s="3542"/>
      <c r="AP69" s="3633">
        <f>入力2【名簿】!AO57</f>
        <v>0</v>
      </c>
      <c r="AQ69" s="3634"/>
      <c r="AR69" s="3634"/>
      <c r="AS69" s="3634"/>
      <c r="AT69" s="3635"/>
      <c r="AU69" s="113"/>
    </row>
    <row r="70" spans="2:47" ht="15" customHeight="1" x14ac:dyDescent="0.15">
      <c r="B70" s="3561"/>
      <c r="C70" s="3564"/>
      <c r="D70" s="3565"/>
      <c r="E70" s="3567"/>
      <c r="F70" s="3559"/>
      <c r="G70" s="3579"/>
      <c r="H70" s="3554"/>
      <c r="I70" s="3555"/>
      <c r="J70" s="3549"/>
      <c r="K70" s="3547"/>
      <c r="L70" s="3554"/>
      <c r="M70" s="3557"/>
      <c r="N70" s="3549"/>
      <c r="O70" s="3549"/>
      <c r="P70" s="3547"/>
      <c r="Q70" s="3554"/>
      <c r="R70" s="3555"/>
      <c r="S70" s="3549"/>
      <c r="T70" s="3549"/>
      <c r="U70" s="3547"/>
      <c r="V70" s="3554"/>
      <c r="W70" s="3555"/>
      <c r="X70" s="3549"/>
      <c r="Y70" s="3549"/>
      <c r="Z70" s="3547"/>
      <c r="AA70" s="3554"/>
      <c r="AB70" s="3555"/>
      <c r="AC70" s="3549"/>
      <c r="AD70" s="3549"/>
      <c r="AE70" s="3547"/>
      <c r="AF70" s="3554"/>
      <c r="AG70" s="3555"/>
      <c r="AH70" s="3549"/>
      <c r="AI70" s="3549"/>
      <c r="AJ70" s="3543">
        <f>入力2【名簿】!AK58</f>
        <v>0</v>
      </c>
      <c r="AK70" s="3544"/>
      <c r="AL70" s="3544"/>
      <c r="AM70" s="3544"/>
      <c r="AN70" s="3544"/>
      <c r="AO70" s="3545"/>
      <c r="AP70" s="3636"/>
      <c r="AQ70" s="3637"/>
      <c r="AR70" s="3637"/>
      <c r="AS70" s="3637"/>
      <c r="AT70" s="3638"/>
      <c r="AU70" s="113"/>
    </row>
    <row r="71" spans="2:47" ht="15" customHeight="1" x14ac:dyDescent="0.15">
      <c r="B71" s="3560">
        <v>23</v>
      </c>
      <c r="C71" s="3562">
        <f>入力2【名簿】!D59</f>
        <v>0</v>
      </c>
      <c r="D71" s="3563"/>
      <c r="E71" s="3566">
        <f>入力2【名簿】!E59</f>
        <v>0</v>
      </c>
      <c r="F71" s="3558">
        <f>入力2【名簿】!G59</f>
        <v>0</v>
      </c>
      <c r="G71" s="3575">
        <f>入力2【名簿】!H59</f>
        <v>0</v>
      </c>
      <c r="H71" s="3552">
        <f>入力2【名簿】!I59</f>
        <v>0</v>
      </c>
      <c r="I71" s="3553"/>
      <c r="J71" s="3548">
        <f>入力2【名簿】!K59</f>
        <v>0</v>
      </c>
      <c r="K71" s="3546">
        <f>入力2【名簿】!L59</f>
        <v>0</v>
      </c>
      <c r="L71" s="3552">
        <f>入力2【名簿】!M59</f>
        <v>0</v>
      </c>
      <c r="M71" s="3556"/>
      <c r="N71" s="3548">
        <f>入力2【名簿】!O59</f>
        <v>0</v>
      </c>
      <c r="O71" s="3548">
        <f>入力2【名簿】!P59</f>
        <v>0</v>
      </c>
      <c r="P71" s="3546">
        <f>入力2【名簿】!Q59</f>
        <v>0</v>
      </c>
      <c r="Q71" s="3552">
        <f>入力2【名簿】!R59</f>
        <v>0</v>
      </c>
      <c r="R71" s="3553"/>
      <c r="S71" s="3548">
        <f>入力2【名簿】!T59</f>
        <v>0</v>
      </c>
      <c r="T71" s="3548">
        <f>入力2【名簿】!U59</f>
        <v>0</v>
      </c>
      <c r="U71" s="3546">
        <f>入力2【名簿】!V59</f>
        <v>0</v>
      </c>
      <c r="V71" s="3552">
        <f>入力2【名簿】!W59</f>
        <v>0</v>
      </c>
      <c r="W71" s="3553"/>
      <c r="X71" s="3548">
        <f>入力2【名簿】!Y59</f>
        <v>0</v>
      </c>
      <c r="Y71" s="3548">
        <f>入力2【名簿】!Z59</f>
        <v>0</v>
      </c>
      <c r="Z71" s="3546">
        <f>入力2【名簿】!AA59</f>
        <v>0</v>
      </c>
      <c r="AA71" s="3552">
        <f>入力2【名簿】!AB59</f>
        <v>0</v>
      </c>
      <c r="AB71" s="3553"/>
      <c r="AC71" s="3548">
        <f>入力2【名簿】!AD59</f>
        <v>0</v>
      </c>
      <c r="AD71" s="3548">
        <f>入力2【名簿】!AE59</f>
        <v>0</v>
      </c>
      <c r="AE71" s="3546">
        <f>入力2【名簿】!AF59</f>
        <v>0</v>
      </c>
      <c r="AF71" s="3552">
        <f>入力2【名簿】!AG59</f>
        <v>0</v>
      </c>
      <c r="AG71" s="3553"/>
      <c r="AH71" s="3548">
        <f>入力2【名簿】!AI59</f>
        <v>0</v>
      </c>
      <c r="AI71" s="3548">
        <f>入力2【名簿】!AJ59</f>
        <v>0</v>
      </c>
      <c r="AJ71" s="3540">
        <f>入力2【名簿】!AK59</f>
        <v>0</v>
      </c>
      <c r="AK71" s="3541"/>
      <c r="AL71" s="3541"/>
      <c r="AM71" s="3541"/>
      <c r="AN71" s="3541"/>
      <c r="AO71" s="3542"/>
      <c r="AP71" s="3633">
        <f>入力2【名簿】!AO59</f>
        <v>0</v>
      </c>
      <c r="AQ71" s="3634"/>
      <c r="AR71" s="3634"/>
      <c r="AS71" s="3634"/>
      <c r="AT71" s="3635"/>
      <c r="AU71" s="113"/>
    </row>
    <row r="72" spans="2:47" ht="15" customHeight="1" x14ac:dyDescent="0.15">
      <c r="B72" s="3561"/>
      <c r="C72" s="3564"/>
      <c r="D72" s="3565"/>
      <c r="E72" s="3567"/>
      <c r="F72" s="3559"/>
      <c r="G72" s="3579"/>
      <c r="H72" s="3554"/>
      <c r="I72" s="3555"/>
      <c r="J72" s="3549"/>
      <c r="K72" s="3547"/>
      <c r="L72" s="3554"/>
      <c r="M72" s="3557"/>
      <c r="N72" s="3549"/>
      <c r="O72" s="3549"/>
      <c r="P72" s="3547"/>
      <c r="Q72" s="3554"/>
      <c r="R72" s="3555"/>
      <c r="S72" s="3549"/>
      <c r="T72" s="3549"/>
      <c r="U72" s="3547"/>
      <c r="V72" s="3554"/>
      <c r="W72" s="3555"/>
      <c r="X72" s="3549"/>
      <c r="Y72" s="3549"/>
      <c r="Z72" s="3547"/>
      <c r="AA72" s="3554"/>
      <c r="AB72" s="3555"/>
      <c r="AC72" s="3549"/>
      <c r="AD72" s="3549"/>
      <c r="AE72" s="3547"/>
      <c r="AF72" s="3554"/>
      <c r="AG72" s="3555"/>
      <c r="AH72" s="3549"/>
      <c r="AI72" s="3549"/>
      <c r="AJ72" s="3543">
        <f>入力2【名簿】!AK60</f>
        <v>0</v>
      </c>
      <c r="AK72" s="3544"/>
      <c r="AL72" s="3544"/>
      <c r="AM72" s="3544"/>
      <c r="AN72" s="3544"/>
      <c r="AO72" s="3545"/>
      <c r="AP72" s="3636"/>
      <c r="AQ72" s="3637"/>
      <c r="AR72" s="3637"/>
      <c r="AS72" s="3637"/>
      <c r="AT72" s="3638"/>
      <c r="AU72" s="113"/>
    </row>
    <row r="73" spans="2:47" ht="15" customHeight="1" x14ac:dyDescent="0.15">
      <c r="B73" s="3560">
        <v>24</v>
      </c>
      <c r="C73" s="3562">
        <f>入力2【名簿】!D61</f>
        <v>0</v>
      </c>
      <c r="D73" s="3563"/>
      <c r="E73" s="3566">
        <f>入力2【名簿】!E61</f>
        <v>0</v>
      </c>
      <c r="F73" s="3558">
        <f>入力2【名簿】!G61</f>
        <v>0</v>
      </c>
      <c r="G73" s="3575">
        <f>入力2【名簿】!H61</f>
        <v>0</v>
      </c>
      <c r="H73" s="3552">
        <f>入力2【名簿】!I61</f>
        <v>0</v>
      </c>
      <c r="I73" s="3553"/>
      <c r="J73" s="3548">
        <f>入力2【名簿】!K61</f>
        <v>0</v>
      </c>
      <c r="K73" s="3546">
        <f>入力2【名簿】!L61</f>
        <v>0</v>
      </c>
      <c r="L73" s="3552">
        <f>入力2【名簿】!M61</f>
        <v>0</v>
      </c>
      <c r="M73" s="3556"/>
      <c r="N73" s="3548">
        <f>入力2【名簿】!O61</f>
        <v>0</v>
      </c>
      <c r="O73" s="3548">
        <f>入力2【名簿】!P61</f>
        <v>0</v>
      </c>
      <c r="P73" s="3546">
        <f>入力2【名簿】!Q61</f>
        <v>0</v>
      </c>
      <c r="Q73" s="3552">
        <f>入力2【名簿】!R61</f>
        <v>0</v>
      </c>
      <c r="R73" s="3553"/>
      <c r="S73" s="3548">
        <f>入力2【名簿】!T61</f>
        <v>0</v>
      </c>
      <c r="T73" s="3548">
        <f>入力2【名簿】!U61</f>
        <v>0</v>
      </c>
      <c r="U73" s="3546">
        <f>入力2【名簿】!V61</f>
        <v>0</v>
      </c>
      <c r="V73" s="3552">
        <f>入力2【名簿】!W61</f>
        <v>0</v>
      </c>
      <c r="W73" s="3553"/>
      <c r="X73" s="3548">
        <f>入力2【名簿】!Y61</f>
        <v>0</v>
      </c>
      <c r="Y73" s="3548">
        <f>入力2【名簿】!Z61</f>
        <v>0</v>
      </c>
      <c r="Z73" s="3546">
        <f>入力2【名簿】!AA61</f>
        <v>0</v>
      </c>
      <c r="AA73" s="3552">
        <f>入力2【名簿】!AB61</f>
        <v>0</v>
      </c>
      <c r="AB73" s="3553"/>
      <c r="AC73" s="3548">
        <f>入力2【名簿】!AD61</f>
        <v>0</v>
      </c>
      <c r="AD73" s="3548">
        <f>入力2【名簿】!AE61</f>
        <v>0</v>
      </c>
      <c r="AE73" s="3546">
        <f>入力2【名簿】!AF61</f>
        <v>0</v>
      </c>
      <c r="AF73" s="3552">
        <f>入力2【名簿】!AG61</f>
        <v>0</v>
      </c>
      <c r="AG73" s="3553"/>
      <c r="AH73" s="3548">
        <f>入力2【名簿】!AI61</f>
        <v>0</v>
      </c>
      <c r="AI73" s="3548">
        <f>入力2【名簿】!AJ61</f>
        <v>0</v>
      </c>
      <c r="AJ73" s="3540">
        <f>入力2【名簿】!AK61</f>
        <v>0</v>
      </c>
      <c r="AK73" s="3541"/>
      <c r="AL73" s="3541"/>
      <c r="AM73" s="3541"/>
      <c r="AN73" s="3541"/>
      <c r="AO73" s="3542"/>
      <c r="AP73" s="3633">
        <f>入力2【名簿】!AO61</f>
        <v>0</v>
      </c>
      <c r="AQ73" s="3634"/>
      <c r="AR73" s="3634"/>
      <c r="AS73" s="3634"/>
      <c r="AT73" s="3635"/>
      <c r="AU73" s="113"/>
    </row>
    <row r="74" spans="2:47" ht="15" customHeight="1" x14ac:dyDescent="0.15">
      <c r="B74" s="3561"/>
      <c r="C74" s="3564"/>
      <c r="D74" s="3565"/>
      <c r="E74" s="3567"/>
      <c r="F74" s="3559"/>
      <c r="G74" s="3579"/>
      <c r="H74" s="3554"/>
      <c r="I74" s="3555"/>
      <c r="J74" s="3549"/>
      <c r="K74" s="3547"/>
      <c r="L74" s="3554"/>
      <c r="M74" s="3557"/>
      <c r="N74" s="3549"/>
      <c r="O74" s="3549"/>
      <c r="P74" s="3547"/>
      <c r="Q74" s="3554"/>
      <c r="R74" s="3555"/>
      <c r="S74" s="3549"/>
      <c r="T74" s="3549"/>
      <c r="U74" s="3547"/>
      <c r="V74" s="3554"/>
      <c r="W74" s="3555"/>
      <c r="X74" s="3549"/>
      <c r="Y74" s="3549"/>
      <c r="Z74" s="3547"/>
      <c r="AA74" s="3554"/>
      <c r="AB74" s="3555"/>
      <c r="AC74" s="3549"/>
      <c r="AD74" s="3549"/>
      <c r="AE74" s="3547"/>
      <c r="AF74" s="3554"/>
      <c r="AG74" s="3555"/>
      <c r="AH74" s="3549"/>
      <c r="AI74" s="3549"/>
      <c r="AJ74" s="3543">
        <f>入力2【名簿】!AK62</f>
        <v>0</v>
      </c>
      <c r="AK74" s="3544"/>
      <c r="AL74" s="3544"/>
      <c r="AM74" s="3544"/>
      <c r="AN74" s="3544"/>
      <c r="AO74" s="3545"/>
      <c r="AP74" s="3636"/>
      <c r="AQ74" s="3637"/>
      <c r="AR74" s="3637"/>
      <c r="AS74" s="3637"/>
      <c r="AT74" s="3638"/>
      <c r="AU74" s="113"/>
    </row>
    <row r="75" spans="2:47" ht="15" customHeight="1" x14ac:dyDescent="0.15">
      <c r="B75" s="3560">
        <v>25</v>
      </c>
      <c r="C75" s="3562">
        <f>入力2【名簿】!D63</f>
        <v>0</v>
      </c>
      <c r="D75" s="3563"/>
      <c r="E75" s="3566">
        <f>入力2【名簿】!E63</f>
        <v>0</v>
      </c>
      <c r="F75" s="3558">
        <f>入力2【名簿】!G63</f>
        <v>0</v>
      </c>
      <c r="G75" s="3575">
        <f>入力2【名簿】!H63</f>
        <v>0</v>
      </c>
      <c r="H75" s="3552">
        <f>入力2【名簿】!I63</f>
        <v>0</v>
      </c>
      <c r="I75" s="3553"/>
      <c r="J75" s="3548">
        <f>入力2【名簿】!K63</f>
        <v>0</v>
      </c>
      <c r="K75" s="3546">
        <f>入力2【名簿】!L63</f>
        <v>0</v>
      </c>
      <c r="L75" s="3552">
        <f>入力2【名簿】!M63</f>
        <v>0</v>
      </c>
      <c r="M75" s="3556"/>
      <c r="N75" s="3548">
        <f>入力2【名簿】!O63</f>
        <v>0</v>
      </c>
      <c r="O75" s="3548">
        <f>入力2【名簿】!P63</f>
        <v>0</v>
      </c>
      <c r="P75" s="3546">
        <f>入力2【名簿】!Q63</f>
        <v>0</v>
      </c>
      <c r="Q75" s="3552">
        <f>入力2【名簿】!R63</f>
        <v>0</v>
      </c>
      <c r="R75" s="3553"/>
      <c r="S75" s="3548">
        <f>入力2【名簿】!T63</f>
        <v>0</v>
      </c>
      <c r="T75" s="3548">
        <f>入力2【名簿】!U63</f>
        <v>0</v>
      </c>
      <c r="U75" s="3546">
        <f>入力2【名簿】!V63</f>
        <v>0</v>
      </c>
      <c r="V75" s="3552">
        <f>入力2【名簿】!W63</f>
        <v>0</v>
      </c>
      <c r="W75" s="3553"/>
      <c r="X75" s="3548">
        <f>入力2【名簿】!Y63</f>
        <v>0</v>
      </c>
      <c r="Y75" s="3548">
        <f>入力2【名簿】!Z63</f>
        <v>0</v>
      </c>
      <c r="Z75" s="3546">
        <f>入力2【名簿】!AA63</f>
        <v>0</v>
      </c>
      <c r="AA75" s="3552">
        <f>入力2【名簿】!AB63</f>
        <v>0</v>
      </c>
      <c r="AB75" s="3553"/>
      <c r="AC75" s="3548">
        <f>入力2【名簿】!AD63</f>
        <v>0</v>
      </c>
      <c r="AD75" s="3548">
        <f>入力2【名簿】!AE63</f>
        <v>0</v>
      </c>
      <c r="AE75" s="3546">
        <f>入力2【名簿】!AF63</f>
        <v>0</v>
      </c>
      <c r="AF75" s="3552">
        <f>入力2【名簿】!AG63</f>
        <v>0</v>
      </c>
      <c r="AG75" s="3553"/>
      <c r="AH75" s="3548">
        <f>入力2【名簿】!AI63</f>
        <v>0</v>
      </c>
      <c r="AI75" s="3548">
        <f>入力2【名簿】!AJ63</f>
        <v>0</v>
      </c>
      <c r="AJ75" s="3540">
        <f>入力2【名簿】!AK63</f>
        <v>0</v>
      </c>
      <c r="AK75" s="3541"/>
      <c r="AL75" s="3541"/>
      <c r="AM75" s="3541"/>
      <c r="AN75" s="3541"/>
      <c r="AO75" s="3542"/>
      <c r="AP75" s="3633">
        <f>入力2【名簿】!AO63</f>
        <v>0</v>
      </c>
      <c r="AQ75" s="3634"/>
      <c r="AR75" s="3634"/>
      <c r="AS75" s="3634"/>
      <c r="AT75" s="3635"/>
      <c r="AU75" s="113"/>
    </row>
    <row r="76" spans="2:47" ht="15" customHeight="1" x14ac:dyDescent="0.15">
      <c r="B76" s="3561"/>
      <c r="C76" s="3564"/>
      <c r="D76" s="3565"/>
      <c r="E76" s="3567"/>
      <c r="F76" s="3559"/>
      <c r="G76" s="3579"/>
      <c r="H76" s="3554"/>
      <c r="I76" s="3555"/>
      <c r="J76" s="3549"/>
      <c r="K76" s="3547"/>
      <c r="L76" s="3554"/>
      <c r="M76" s="3557"/>
      <c r="N76" s="3549"/>
      <c r="O76" s="3549"/>
      <c r="P76" s="3547"/>
      <c r="Q76" s="3554"/>
      <c r="R76" s="3555"/>
      <c r="S76" s="3549"/>
      <c r="T76" s="3549"/>
      <c r="U76" s="3547"/>
      <c r="V76" s="3554"/>
      <c r="W76" s="3555"/>
      <c r="X76" s="3549"/>
      <c r="Y76" s="3549"/>
      <c r="Z76" s="3547"/>
      <c r="AA76" s="3554"/>
      <c r="AB76" s="3555"/>
      <c r="AC76" s="3549"/>
      <c r="AD76" s="3549"/>
      <c r="AE76" s="3547"/>
      <c r="AF76" s="3554"/>
      <c r="AG76" s="3555"/>
      <c r="AH76" s="3549"/>
      <c r="AI76" s="3549"/>
      <c r="AJ76" s="3543">
        <f>入力2【名簿】!AK64</f>
        <v>0</v>
      </c>
      <c r="AK76" s="3544"/>
      <c r="AL76" s="3544"/>
      <c r="AM76" s="3544"/>
      <c r="AN76" s="3544"/>
      <c r="AO76" s="3545"/>
      <c r="AP76" s="3636"/>
      <c r="AQ76" s="3637"/>
      <c r="AR76" s="3637"/>
      <c r="AS76" s="3637"/>
      <c r="AT76" s="3638"/>
      <c r="AU76" s="113"/>
    </row>
    <row r="77" spans="2:47" ht="15" customHeight="1" x14ac:dyDescent="0.15">
      <c r="B77" s="3560">
        <v>26</v>
      </c>
      <c r="C77" s="3562">
        <f>入力2【名簿】!D65</f>
        <v>0</v>
      </c>
      <c r="D77" s="3563"/>
      <c r="E77" s="3566">
        <f>入力2【名簿】!E65</f>
        <v>0</v>
      </c>
      <c r="F77" s="3558">
        <f>入力2【名簿】!G65</f>
        <v>0</v>
      </c>
      <c r="G77" s="3575">
        <f>入力2【名簿】!H65</f>
        <v>0</v>
      </c>
      <c r="H77" s="3552">
        <f>入力2【名簿】!I65</f>
        <v>0</v>
      </c>
      <c r="I77" s="3553"/>
      <c r="J77" s="3548">
        <f>入力2【名簿】!K65</f>
        <v>0</v>
      </c>
      <c r="K77" s="3546">
        <f>入力2【名簿】!L65</f>
        <v>0</v>
      </c>
      <c r="L77" s="3552">
        <f>入力2【名簿】!M65</f>
        <v>0</v>
      </c>
      <c r="M77" s="3556"/>
      <c r="N77" s="3548">
        <f>入力2【名簿】!O65</f>
        <v>0</v>
      </c>
      <c r="O77" s="3548">
        <f>入力2【名簿】!P65</f>
        <v>0</v>
      </c>
      <c r="P77" s="3546">
        <f>入力2【名簿】!Q65</f>
        <v>0</v>
      </c>
      <c r="Q77" s="3552">
        <f>入力2【名簿】!R65</f>
        <v>0</v>
      </c>
      <c r="R77" s="3553"/>
      <c r="S77" s="3548">
        <f>入力2【名簿】!T65</f>
        <v>0</v>
      </c>
      <c r="T77" s="3548">
        <f>入力2【名簿】!U65</f>
        <v>0</v>
      </c>
      <c r="U77" s="3546">
        <f>入力2【名簿】!V65</f>
        <v>0</v>
      </c>
      <c r="V77" s="3552">
        <f>入力2【名簿】!W65</f>
        <v>0</v>
      </c>
      <c r="W77" s="3553"/>
      <c r="X77" s="3548">
        <f>入力2【名簿】!Y65</f>
        <v>0</v>
      </c>
      <c r="Y77" s="3548">
        <f>入力2【名簿】!Z65</f>
        <v>0</v>
      </c>
      <c r="Z77" s="3546">
        <f>入力2【名簿】!AA65</f>
        <v>0</v>
      </c>
      <c r="AA77" s="3552">
        <f>入力2【名簿】!AB65</f>
        <v>0</v>
      </c>
      <c r="AB77" s="3553"/>
      <c r="AC77" s="3548">
        <f>入力2【名簿】!AD65</f>
        <v>0</v>
      </c>
      <c r="AD77" s="3548">
        <f>入力2【名簿】!AE65</f>
        <v>0</v>
      </c>
      <c r="AE77" s="3546">
        <f>入力2【名簿】!AF65</f>
        <v>0</v>
      </c>
      <c r="AF77" s="3552">
        <f>入力2【名簿】!AG65</f>
        <v>0</v>
      </c>
      <c r="AG77" s="3553"/>
      <c r="AH77" s="3548">
        <f>入力2【名簿】!AI65</f>
        <v>0</v>
      </c>
      <c r="AI77" s="3548">
        <f>入力2【名簿】!AJ65</f>
        <v>0</v>
      </c>
      <c r="AJ77" s="3540">
        <f>入力2【名簿】!AK65</f>
        <v>0</v>
      </c>
      <c r="AK77" s="3541"/>
      <c r="AL77" s="3541"/>
      <c r="AM77" s="3541"/>
      <c r="AN77" s="3541"/>
      <c r="AO77" s="3542"/>
      <c r="AP77" s="3633">
        <f>入力2【名簿】!AO65</f>
        <v>0</v>
      </c>
      <c r="AQ77" s="3634"/>
      <c r="AR77" s="3634"/>
      <c r="AS77" s="3634"/>
      <c r="AT77" s="3635"/>
      <c r="AU77" s="113"/>
    </row>
    <row r="78" spans="2:47" ht="15" customHeight="1" x14ac:dyDescent="0.15">
      <c r="B78" s="3561"/>
      <c r="C78" s="3564"/>
      <c r="D78" s="3565"/>
      <c r="E78" s="3567"/>
      <c r="F78" s="3559"/>
      <c r="G78" s="3579"/>
      <c r="H78" s="3554"/>
      <c r="I78" s="3555"/>
      <c r="J78" s="3549"/>
      <c r="K78" s="3547"/>
      <c r="L78" s="3554"/>
      <c r="M78" s="3557"/>
      <c r="N78" s="3549"/>
      <c r="O78" s="3549"/>
      <c r="P78" s="3547"/>
      <c r="Q78" s="3554"/>
      <c r="R78" s="3555"/>
      <c r="S78" s="3549"/>
      <c r="T78" s="3549"/>
      <c r="U78" s="3547"/>
      <c r="V78" s="3554"/>
      <c r="W78" s="3555"/>
      <c r="X78" s="3549"/>
      <c r="Y78" s="3549"/>
      <c r="Z78" s="3547"/>
      <c r="AA78" s="3554"/>
      <c r="AB78" s="3555"/>
      <c r="AC78" s="3549"/>
      <c r="AD78" s="3549"/>
      <c r="AE78" s="3547"/>
      <c r="AF78" s="3554"/>
      <c r="AG78" s="3555"/>
      <c r="AH78" s="3549"/>
      <c r="AI78" s="3549"/>
      <c r="AJ78" s="3543">
        <f>入力2【名簿】!AK66</f>
        <v>0</v>
      </c>
      <c r="AK78" s="3544"/>
      <c r="AL78" s="3544"/>
      <c r="AM78" s="3544"/>
      <c r="AN78" s="3544"/>
      <c r="AO78" s="3545"/>
      <c r="AP78" s="3636"/>
      <c r="AQ78" s="3637"/>
      <c r="AR78" s="3637"/>
      <c r="AS78" s="3637"/>
      <c r="AT78" s="3638"/>
      <c r="AU78" s="113"/>
    </row>
    <row r="79" spans="2:47" ht="15" customHeight="1" x14ac:dyDescent="0.15">
      <c r="B79" s="3560">
        <v>27</v>
      </c>
      <c r="C79" s="3562">
        <f>入力2【名簿】!D67</f>
        <v>0</v>
      </c>
      <c r="D79" s="3563"/>
      <c r="E79" s="3566">
        <f>入力2【名簿】!E67</f>
        <v>0</v>
      </c>
      <c r="F79" s="3558">
        <f>入力2【名簿】!G67</f>
        <v>0</v>
      </c>
      <c r="G79" s="3575">
        <f>入力2【名簿】!H67</f>
        <v>0</v>
      </c>
      <c r="H79" s="3552">
        <f>入力2【名簿】!I67</f>
        <v>0</v>
      </c>
      <c r="I79" s="3553"/>
      <c r="J79" s="3548">
        <f>入力2【名簿】!K67</f>
        <v>0</v>
      </c>
      <c r="K79" s="3546">
        <f>入力2【名簿】!L67</f>
        <v>0</v>
      </c>
      <c r="L79" s="3552">
        <f>入力2【名簿】!M67</f>
        <v>0</v>
      </c>
      <c r="M79" s="3556"/>
      <c r="N79" s="3548">
        <f>入力2【名簿】!O67</f>
        <v>0</v>
      </c>
      <c r="O79" s="3548">
        <f>入力2【名簿】!P67</f>
        <v>0</v>
      </c>
      <c r="P79" s="3546">
        <f>入力2【名簿】!Q67</f>
        <v>0</v>
      </c>
      <c r="Q79" s="3552">
        <f>入力2【名簿】!R67</f>
        <v>0</v>
      </c>
      <c r="R79" s="3553"/>
      <c r="S79" s="3548">
        <f>入力2【名簿】!T67</f>
        <v>0</v>
      </c>
      <c r="T79" s="3548">
        <f>入力2【名簿】!U67</f>
        <v>0</v>
      </c>
      <c r="U79" s="3546">
        <f>入力2【名簿】!V67</f>
        <v>0</v>
      </c>
      <c r="V79" s="3552">
        <f>入力2【名簿】!W67</f>
        <v>0</v>
      </c>
      <c r="W79" s="3553"/>
      <c r="X79" s="3548">
        <f>入力2【名簿】!Y67</f>
        <v>0</v>
      </c>
      <c r="Y79" s="3548">
        <f>入力2【名簿】!Z67</f>
        <v>0</v>
      </c>
      <c r="Z79" s="3546">
        <f>入力2【名簿】!AA67</f>
        <v>0</v>
      </c>
      <c r="AA79" s="3552">
        <f>入力2【名簿】!AB67</f>
        <v>0</v>
      </c>
      <c r="AB79" s="3553"/>
      <c r="AC79" s="3548">
        <f>入力2【名簿】!AD67</f>
        <v>0</v>
      </c>
      <c r="AD79" s="3548">
        <f>入力2【名簿】!AE67</f>
        <v>0</v>
      </c>
      <c r="AE79" s="3546">
        <f>入力2【名簿】!AF67</f>
        <v>0</v>
      </c>
      <c r="AF79" s="3552">
        <f>入力2【名簿】!AG67</f>
        <v>0</v>
      </c>
      <c r="AG79" s="3553"/>
      <c r="AH79" s="3548">
        <f>入力2【名簿】!AI67</f>
        <v>0</v>
      </c>
      <c r="AI79" s="3548">
        <f>入力2【名簿】!AJ67</f>
        <v>0</v>
      </c>
      <c r="AJ79" s="3540">
        <f>入力2【名簿】!AK67</f>
        <v>0</v>
      </c>
      <c r="AK79" s="3541"/>
      <c r="AL79" s="3541"/>
      <c r="AM79" s="3541"/>
      <c r="AN79" s="3541"/>
      <c r="AO79" s="3542"/>
      <c r="AP79" s="3633">
        <f>入力2【名簿】!AO67</f>
        <v>0</v>
      </c>
      <c r="AQ79" s="3634"/>
      <c r="AR79" s="3634"/>
      <c r="AS79" s="3634"/>
      <c r="AT79" s="3635"/>
      <c r="AU79" s="113"/>
    </row>
    <row r="80" spans="2:47" ht="15" customHeight="1" x14ac:dyDescent="0.15">
      <c r="B80" s="3561"/>
      <c r="C80" s="3564"/>
      <c r="D80" s="3565"/>
      <c r="E80" s="3567"/>
      <c r="F80" s="3559"/>
      <c r="G80" s="3579"/>
      <c r="H80" s="3554"/>
      <c r="I80" s="3555"/>
      <c r="J80" s="3549"/>
      <c r="K80" s="3547"/>
      <c r="L80" s="3554"/>
      <c r="M80" s="3557"/>
      <c r="N80" s="3549"/>
      <c r="O80" s="3549"/>
      <c r="P80" s="3547"/>
      <c r="Q80" s="3554"/>
      <c r="R80" s="3555"/>
      <c r="S80" s="3549"/>
      <c r="T80" s="3549"/>
      <c r="U80" s="3547"/>
      <c r="V80" s="3554"/>
      <c r="W80" s="3555"/>
      <c r="X80" s="3549"/>
      <c r="Y80" s="3549"/>
      <c r="Z80" s="3547"/>
      <c r="AA80" s="3554"/>
      <c r="AB80" s="3555"/>
      <c r="AC80" s="3549"/>
      <c r="AD80" s="3549"/>
      <c r="AE80" s="3547"/>
      <c r="AF80" s="3554"/>
      <c r="AG80" s="3555"/>
      <c r="AH80" s="3549"/>
      <c r="AI80" s="3549"/>
      <c r="AJ80" s="3543">
        <f>入力2【名簿】!AK68</f>
        <v>0</v>
      </c>
      <c r="AK80" s="3544"/>
      <c r="AL80" s="3544"/>
      <c r="AM80" s="3544"/>
      <c r="AN80" s="3544"/>
      <c r="AO80" s="3545"/>
      <c r="AP80" s="3636"/>
      <c r="AQ80" s="3637"/>
      <c r="AR80" s="3637"/>
      <c r="AS80" s="3637"/>
      <c r="AT80" s="3638"/>
      <c r="AU80" s="113"/>
    </row>
    <row r="81" spans="2:47" ht="15" customHeight="1" x14ac:dyDescent="0.15">
      <c r="B81" s="3560">
        <v>28</v>
      </c>
      <c r="C81" s="3562">
        <f>入力2【名簿】!D69</f>
        <v>0</v>
      </c>
      <c r="D81" s="3563"/>
      <c r="E81" s="3566">
        <f>入力2【名簿】!E69</f>
        <v>0</v>
      </c>
      <c r="F81" s="3558">
        <f>入力2【名簿】!G69</f>
        <v>0</v>
      </c>
      <c r="G81" s="3575">
        <f>入力2【名簿】!H69</f>
        <v>0</v>
      </c>
      <c r="H81" s="3552">
        <f>入力2【名簿】!I69</f>
        <v>0</v>
      </c>
      <c r="I81" s="3553"/>
      <c r="J81" s="3548">
        <f>入力2【名簿】!K69</f>
        <v>0</v>
      </c>
      <c r="K81" s="3546">
        <f>入力2【名簿】!L69</f>
        <v>0</v>
      </c>
      <c r="L81" s="3552">
        <f>入力2【名簿】!M69</f>
        <v>0</v>
      </c>
      <c r="M81" s="3556"/>
      <c r="N81" s="3548">
        <f>入力2【名簿】!O69</f>
        <v>0</v>
      </c>
      <c r="O81" s="3548">
        <f>入力2【名簿】!P69</f>
        <v>0</v>
      </c>
      <c r="P81" s="3546">
        <f>入力2【名簿】!Q69</f>
        <v>0</v>
      </c>
      <c r="Q81" s="3552">
        <f>入力2【名簿】!R69</f>
        <v>0</v>
      </c>
      <c r="R81" s="3553"/>
      <c r="S81" s="3548">
        <f>入力2【名簿】!T69</f>
        <v>0</v>
      </c>
      <c r="T81" s="3548">
        <f>入力2【名簿】!U69</f>
        <v>0</v>
      </c>
      <c r="U81" s="3546">
        <f>入力2【名簿】!V69</f>
        <v>0</v>
      </c>
      <c r="V81" s="3552">
        <f>入力2【名簿】!W69</f>
        <v>0</v>
      </c>
      <c r="W81" s="3553"/>
      <c r="X81" s="3548">
        <f>入力2【名簿】!Y69</f>
        <v>0</v>
      </c>
      <c r="Y81" s="3548">
        <f>入力2【名簿】!Z69</f>
        <v>0</v>
      </c>
      <c r="Z81" s="3546">
        <f>入力2【名簿】!AA69</f>
        <v>0</v>
      </c>
      <c r="AA81" s="3552">
        <f>入力2【名簿】!AB69</f>
        <v>0</v>
      </c>
      <c r="AB81" s="3553"/>
      <c r="AC81" s="3548">
        <f>入力2【名簿】!AD69</f>
        <v>0</v>
      </c>
      <c r="AD81" s="3548">
        <f>入力2【名簿】!AE69</f>
        <v>0</v>
      </c>
      <c r="AE81" s="3546">
        <f>入力2【名簿】!AF69</f>
        <v>0</v>
      </c>
      <c r="AF81" s="3552">
        <f>入力2【名簿】!AG69</f>
        <v>0</v>
      </c>
      <c r="AG81" s="3553"/>
      <c r="AH81" s="3548">
        <f>入力2【名簿】!AI69</f>
        <v>0</v>
      </c>
      <c r="AI81" s="3548">
        <f>入力2【名簿】!AJ69</f>
        <v>0</v>
      </c>
      <c r="AJ81" s="3540">
        <f>入力2【名簿】!AK69</f>
        <v>0</v>
      </c>
      <c r="AK81" s="3541"/>
      <c r="AL81" s="3541"/>
      <c r="AM81" s="3541"/>
      <c r="AN81" s="3541"/>
      <c r="AO81" s="3542"/>
      <c r="AP81" s="3633">
        <f>入力2【名簿】!AO69</f>
        <v>0</v>
      </c>
      <c r="AQ81" s="3634"/>
      <c r="AR81" s="3634"/>
      <c r="AS81" s="3634"/>
      <c r="AT81" s="3635"/>
      <c r="AU81" s="113"/>
    </row>
    <row r="82" spans="2:47" ht="15" customHeight="1" x14ac:dyDescent="0.15">
      <c r="B82" s="3561"/>
      <c r="C82" s="3564"/>
      <c r="D82" s="3565"/>
      <c r="E82" s="3567"/>
      <c r="F82" s="3559"/>
      <c r="G82" s="3579"/>
      <c r="H82" s="3554"/>
      <c r="I82" s="3555"/>
      <c r="J82" s="3549"/>
      <c r="K82" s="3547"/>
      <c r="L82" s="3554"/>
      <c r="M82" s="3557"/>
      <c r="N82" s="3549"/>
      <c r="O82" s="3549"/>
      <c r="P82" s="3547"/>
      <c r="Q82" s="3554"/>
      <c r="R82" s="3555"/>
      <c r="S82" s="3549"/>
      <c r="T82" s="3549"/>
      <c r="U82" s="3547"/>
      <c r="V82" s="3554"/>
      <c r="W82" s="3555"/>
      <c r="X82" s="3549"/>
      <c r="Y82" s="3549"/>
      <c r="Z82" s="3547"/>
      <c r="AA82" s="3554"/>
      <c r="AB82" s="3555"/>
      <c r="AC82" s="3549"/>
      <c r="AD82" s="3549"/>
      <c r="AE82" s="3547"/>
      <c r="AF82" s="3554"/>
      <c r="AG82" s="3555"/>
      <c r="AH82" s="3549"/>
      <c r="AI82" s="3549"/>
      <c r="AJ82" s="3543">
        <f>入力2【名簿】!AK70</f>
        <v>0</v>
      </c>
      <c r="AK82" s="3544"/>
      <c r="AL82" s="3544"/>
      <c r="AM82" s="3544"/>
      <c r="AN82" s="3544"/>
      <c r="AO82" s="3545"/>
      <c r="AP82" s="3636"/>
      <c r="AQ82" s="3637"/>
      <c r="AR82" s="3637"/>
      <c r="AS82" s="3637"/>
      <c r="AT82" s="3638"/>
      <c r="AU82" s="113"/>
    </row>
    <row r="83" spans="2:47" ht="15" customHeight="1" x14ac:dyDescent="0.15">
      <c r="B83" s="3560">
        <v>29</v>
      </c>
      <c r="C83" s="3562">
        <f>入力2【名簿】!D71</f>
        <v>0</v>
      </c>
      <c r="D83" s="3563"/>
      <c r="E83" s="3566">
        <f>入力2【名簿】!E71</f>
        <v>0</v>
      </c>
      <c r="F83" s="3558">
        <f>入力2【名簿】!G71</f>
        <v>0</v>
      </c>
      <c r="G83" s="3575">
        <f>入力2【名簿】!H71</f>
        <v>0</v>
      </c>
      <c r="H83" s="3552">
        <f>入力2【名簿】!I71</f>
        <v>0</v>
      </c>
      <c r="I83" s="3553"/>
      <c r="J83" s="3548">
        <f>入力2【名簿】!K71</f>
        <v>0</v>
      </c>
      <c r="K83" s="3546">
        <f>入力2【名簿】!L71</f>
        <v>0</v>
      </c>
      <c r="L83" s="3552">
        <f>入力2【名簿】!M71</f>
        <v>0</v>
      </c>
      <c r="M83" s="3556"/>
      <c r="N83" s="3548">
        <f>入力2【名簿】!O71</f>
        <v>0</v>
      </c>
      <c r="O83" s="3548">
        <f>入力2【名簿】!P71</f>
        <v>0</v>
      </c>
      <c r="P83" s="3546">
        <f>入力2【名簿】!Q71</f>
        <v>0</v>
      </c>
      <c r="Q83" s="3552">
        <f>入力2【名簿】!R71</f>
        <v>0</v>
      </c>
      <c r="R83" s="3553"/>
      <c r="S83" s="3548">
        <f>入力2【名簿】!T71</f>
        <v>0</v>
      </c>
      <c r="T83" s="3548">
        <f>入力2【名簿】!U71</f>
        <v>0</v>
      </c>
      <c r="U83" s="3546">
        <f>入力2【名簿】!V71</f>
        <v>0</v>
      </c>
      <c r="V83" s="3552">
        <f>入力2【名簿】!W71</f>
        <v>0</v>
      </c>
      <c r="W83" s="3553"/>
      <c r="X83" s="3548">
        <f>入力2【名簿】!Y71</f>
        <v>0</v>
      </c>
      <c r="Y83" s="3548">
        <f>入力2【名簿】!Z71</f>
        <v>0</v>
      </c>
      <c r="Z83" s="3546">
        <f>入力2【名簿】!AA71</f>
        <v>0</v>
      </c>
      <c r="AA83" s="3552">
        <f>入力2【名簿】!AB71</f>
        <v>0</v>
      </c>
      <c r="AB83" s="3553"/>
      <c r="AC83" s="3548">
        <f>入力2【名簿】!AD71</f>
        <v>0</v>
      </c>
      <c r="AD83" s="3548">
        <f>入力2【名簿】!AE71</f>
        <v>0</v>
      </c>
      <c r="AE83" s="3546">
        <f>入力2【名簿】!AF71</f>
        <v>0</v>
      </c>
      <c r="AF83" s="3552">
        <f>入力2【名簿】!AG71</f>
        <v>0</v>
      </c>
      <c r="AG83" s="3553"/>
      <c r="AH83" s="3548">
        <f>入力2【名簿】!AI71</f>
        <v>0</v>
      </c>
      <c r="AI83" s="3548">
        <f>入力2【名簿】!AJ71</f>
        <v>0</v>
      </c>
      <c r="AJ83" s="3540">
        <f>入力2【名簿】!AK71</f>
        <v>0</v>
      </c>
      <c r="AK83" s="3541"/>
      <c r="AL83" s="3541"/>
      <c r="AM83" s="3541"/>
      <c r="AN83" s="3541"/>
      <c r="AO83" s="3542"/>
      <c r="AP83" s="3633">
        <f>入力2【名簿】!AO71</f>
        <v>0</v>
      </c>
      <c r="AQ83" s="3634"/>
      <c r="AR83" s="3634"/>
      <c r="AS83" s="3634"/>
      <c r="AT83" s="3635"/>
      <c r="AU83" s="113"/>
    </row>
    <row r="84" spans="2:47" ht="15" customHeight="1" x14ac:dyDescent="0.15">
      <c r="B84" s="3561"/>
      <c r="C84" s="3564"/>
      <c r="D84" s="3565"/>
      <c r="E84" s="3567"/>
      <c r="F84" s="3559"/>
      <c r="G84" s="3579"/>
      <c r="H84" s="3554"/>
      <c r="I84" s="3555"/>
      <c r="J84" s="3549"/>
      <c r="K84" s="3547"/>
      <c r="L84" s="3554"/>
      <c r="M84" s="3557"/>
      <c r="N84" s="3549"/>
      <c r="O84" s="3549"/>
      <c r="P84" s="3547"/>
      <c r="Q84" s="3554"/>
      <c r="R84" s="3555"/>
      <c r="S84" s="3549"/>
      <c r="T84" s="3549"/>
      <c r="U84" s="3547"/>
      <c r="V84" s="3554"/>
      <c r="W84" s="3555"/>
      <c r="X84" s="3549"/>
      <c r="Y84" s="3549"/>
      <c r="Z84" s="3547"/>
      <c r="AA84" s="3554"/>
      <c r="AB84" s="3555"/>
      <c r="AC84" s="3549"/>
      <c r="AD84" s="3549"/>
      <c r="AE84" s="3547"/>
      <c r="AF84" s="3554"/>
      <c r="AG84" s="3555"/>
      <c r="AH84" s="3549"/>
      <c r="AI84" s="3549"/>
      <c r="AJ84" s="3543">
        <f>入力2【名簿】!AK72</f>
        <v>0</v>
      </c>
      <c r="AK84" s="3544"/>
      <c r="AL84" s="3544"/>
      <c r="AM84" s="3544"/>
      <c r="AN84" s="3544"/>
      <c r="AO84" s="3545"/>
      <c r="AP84" s="3636"/>
      <c r="AQ84" s="3637"/>
      <c r="AR84" s="3637"/>
      <c r="AS84" s="3637"/>
      <c r="AT84" s="3638"/>
      <c r="AU84" s="113"/>
    </row>
    <row r="85" spans="2:47" ht="15" customHeight="1" x14ac:dyDescent="0.15">
      <c r="B85" s="3560">
        <v>30</v>
      </c>
      <c r="C85" s="3562">
        <f>入力2【名簿】!D73</f>
        <v>0</v>
      </c>
      <c r="D85" s="3563"/>
      <c r="E85" s="3566">
        <f>入力2【名簿】!E73</f>
        <v>0</v>
      </c>
      <c r="F85" s="3558">
        <f>入力2【名簿】!G73</f>
        <v>0</v>
      </c>
      <c r="G85" s="3575">
        <f>入力2【名簿】!H73</f>
        <v>0</v>
      </c>
      <c r="H85" s="3552">
        <f>入力2【名簿】!I73</f>
        <v>0</v>
      </c>
      <c r="I85" s="3553"/>
      <c r="J85" s="3548">
        <f>入力2【名簿】!K73</f>
        <v>0</v>
      </c>
      <c r="K85" s="3546">
        <f>入力2【名簿】!L73</f>
        <v>0</v>
      </c>
      <c r="L85" s="3552">
        <f>入力2【名簿】!M73</f>
        <v>0</v>
      </c>
      <c r="M85" s="3556"/>
      <c r="N85" s="3548">
        <f>入力2【名簿】!O73</f>
        <v>0</v>
      </c>
      <c r="O85" s="3548">
        <f>入力2【名簿】!P73</f>
        <v>0</v>
      </c>
      <c r="P85" s="3546">
        <f>入力2【名簿】!Q73</f>
        <v>0</v>
      </c>
      <c r="Q85" s="3552">
        <f>入力2【名簿】!R73</f>
        <v>0</v>
      </c>
      <c r="R85" s="3553"/>
      <c r="S85" s="3548">
        <f>入力2【名簿】!T73</f>
        <v>0</v>
      </c>
      <c r="T85" s="3548">
        <f>入力2【名簿】!U73</f>
        <v>0</v>
      </c>
      <c r="U85" s="3546">
        <f>入力2【名簿】!V73</f>
        <v>0</v>
      </c>
      <c r="V85" s="3552">
        <f>入力2【名簿】!W73</f>
        <v>0</v>
      </c>
      <c r="W85" s="3553"/>
      <c r="X85" s="3548">
        <f>入力2【名簿】!Y73</f>
        <v>0</v>
      </c>
      <c r="Y85" s="3548">
        <f>入力2【名簿】!Z73</f>
        <v>0</v>
      </c>
      <c r="Z85" s="3546">
        <f>入力2【名簿】!AA73</f>
        <v>0</v>
      </c>
      <c r="AA85" s="3552">
        <f>入力2【名簿】!AB73</f>
        <v>0</v>
      </c>
      <c r="AB85" s="3553"/>
      <c r="AC85" s="3548">
        <f>入力2【名簿】!AD73</f>
        <v>0</v>
      </c>
      <c r="AD85" s="3548">
        <f>入力2【名簿】!AE73</f>
        <v>0</v>
      </c>
      <c r="AE85" s="3546">
        <f>入力2【名簿】!AF73</f>
        <v>0</v>
      </c>
      <c r="AF85" s="3552">
        <f>入力2【名簿】!AG73</f>
        <v>0</v>
      </c>
      <c r="AG85" s="3553"/>
      <c r="AH85" s="3548">
        <f>入力2【名簿】!AI73</f>
        <v>0</v>
      </c>
      <c r="AI85" s="3548">
        <f>入力2【名簿】!AJ73</f>
        <v>0</v>
      </c>
      <c r="AJ85" s="3540">
        <f>入力2【名簿】!AK73</f>
        <v>0</v>
      </c>
      <c r="AK85" s="3541"/>
      <c r="AL85" s="3541"/>
      <c r="AM85" s="3541"/>
      <c r="AN85" s="3541"/>
      <c r="AO85" s="3542"/>
      <c r="AP85" s="3633">
        <f>入力2【名簿】!AO73</f>
        <v>0</v>
      </c>
      <c r="AQ85" s="3634"/>
      <c r="AR85" s="3634"/>
      <c r="AS85" s="3634"/>
      <c r="AT85" s="3635"/>
      <c r="AU85" s="113"/>
    </row>
    <row r="86" spans="2:47" ht="15" customHeight="1" thickBot="1" x14ac:dyDescent="0.2">
      <c r="B86" s="3570"/>
      <c r="C86" s="3571"/>
      <c r="D86" s="3572"/>
      <c r="E86" s="3573"/>
      <c r="F86" s="3574"/>
      <c r="G86" s="3576"/>
      <c r="H86" s="3580"/>
      <c r="I86" s="3581"/>
      <c r="J86" s="3577"/>
      <c r="K86" s="3578"/>
      <c r="L86" s="3580"/>
      <c r="M86" s="3658"/>
      <c r="N86" s="3577"/>
      <c r="O86" s="3577"/>
      <c r="P86" s="3578"/>
      <c r="Q86" s="3580"/>
      <c r="R86" s="3581"/>
      <c r="S86" s="3577"/>
      <c r="T86" s="3577"/>
      <c r="U86" s="3578"/>
      <c r="V86" s="3580"/>
      <c r="W86" s="3581"/>
      <c r="X86" s="3577"/>
      <c r="Y86" s="3577"/>
      <c r="Z86" s="3578"/>
      <c r="AA86" s="3580"/>
      <c r="AB86" s="3581"/>
      <c r="AC86" s="3577"/>
      <c r="AD86" s="3577"/>
      <c r="AE86" s="3578"/>
      <c r="AF86" s="3580"/>
      <c r="AG86" s="3581"/>
      <c r="AH86" s="3577"/>
      <c r="AI86" s="3577"/>
      <c r="AJ86" s="3582">
        <f>入力2【名簿】!AK74</f>
        <v>0</v>
      </c>
      <c r="AK86" s="3583"/>
      <c r="AL86" s="3583"/>
      <c r="AM86" s="3583"/>
      <c r="AN86" s="3583"/>
      <c r="AO86" s="3584"/>
      <c r="AP86" s="3642"/>
      <c r="AQ86" s="3643"/>
      <c r="AR86" s="3643"/>
      <c r="AS86" s="3643"/>
      <c r="AT86" s="3644"/>
      <c r="AU86" s="113"/>
    </row>
    <row r="87" spans="2:47" ht="46.5" customHeight="1" x14ac:dyDescent="0.15">
      <c r="B87" s="497"/>
      <c r="C87" s="498"/>
      <c r="D87" s="498"/>
      <c r="E87" s="499"/>
      <c r="F87" s="500"/>
      <c r="G87" s="500"/>
      <c r="H87" s="501"/>
      <c r="I87" s="501"/>
      <c r="J87" s="502"/>
      <c r="K87" s="502"/>
      <c r="L87" s="501"/>
      <c r="M87" s="501"/>
      <c r="N87" s="502"/>
      <c r="O87" s="502"/>
      <c r="P87" s="502"/>
      <c r="Q87" s="501"/>
      <c r="R87" s="501"/>
      <c r="S87" s="502"/>
      <c r="T87" s="502"/>
      <c r="U87" s="502"/>
      <c r="V87" s="501"/>
      <c r="W87" s="501"/>
      <c r="X87" s="502"/>
      <c r="Y87" s="502"/>
      <c r="Z87" s="502"/>
      <c r="AA87" s="501"/>
      <c r="AB87" s="501"/>
      <c r="AC87" s="502"/>
      <c r="AD87" s="502"/>
      <c r="AE87" s="502"/>
      <c r="AF87" s="501"/>
      <c r="AG87" s="988"/>
      <c r="AH87" s="989"/>
      <c r="AI87" s="989"/>
      <c r="AJ87" s="990"/>
      <c r="AK87" s="990"/>
      <c r="AL87" s="990"/>
      <c r="AM87" s="990"/>
      <c r="AN87" s="990"/>
      <c r="AO87" s="990"/>
      <c r="AP87" s="991"/>
      <c r="AQ87" s="991"/>
      <c r="AR87" s="991"/>
      <c r="AS87" s="991"/>
      <c r="AT87" s="991"/>
      <c r="AU87" s="113"/>
    </row>
  </sheetData>
  <sheetProtection algorithmName="SHA-512" hashValue="crQiifxpPlONOqcStPMj0Q1WONK97fjfPrJWbMHYeSiFQ9MIAwt8uQVoWfgGq7i2Ihnd4xKuvL3V8yHSqivpGQ==" saltValue="rNiDAx2VGMHF0a9AUqojBg==" spinCount="100000" sheet="1" selectLockedCells="1"/>
  <dataConsolidate link="1"/>
  <mergeCells count="1067">
    <mergeCell ref="AF5:AG5"/>
    <mergeCell ref="AB5:AE5"/>
    <mergeCell ref="AB6:AE6"/>
    <mergeCell ref="X85:X86"/>
    <mergeCell ref="Y85:Y86"/>
    <mergeCell ref="Z85:Z86"/>
    <mergeCell ref="AA85:AB86"/>
    <mergeCell ref="AC85:AC86"/>
    <mergeCell ref="AD85:AD86"/>
    <mergeCell ref="AE85:AE86"/>
    <mergeCell ref="AF85:AG86"/>
    <mergeCell ref="AH85:AH86"/>
    <mergeCell ref="AI85:AI86"/>
    <mergeCell ref="AJ85:AO85"/>
    <mergeCell ref="AP85:AT86"/>
    <mergeCell ref="AF83:AG84"/>
    <mergeCell ref="AJ86:AO86"/>
    <mergeCell ref="AJ81:AO81"/>
    <mergeCell ref="AP81:AT82"/>
    <mergeCell ref="AJ82:AO82"/>
    <mergeCell ref="Y83:Y84"/>
    <mergeCell ref="Z83:Z84"/>
    <mergeCell ref="AC83:AC84"/>
    <mergeCell ref="AD83:AD84"/>
    <mergeCell ref="AE83:AE84"/>
    <mergeCell ref="AH83:AH84"/>
    <mergeCell ref="AI83:AI84"/>
    <mergeCell ref="AJ83:AO83"/>
    <mergeCell ref="AA83:AB84"/>
    <mergeCell ref="AP83:AT84"/>
    <mergeCell ref="AJ84:AO84"/>
    <mergeCell ref="AI79:AI80"/>
    <mergeCell ref="B85:B86"/>
    <mergeCell ref="C85:D86"/>
    <mergeCell ref="E85:E86"/>
    <mergeCell ref="F85:F86"/>
    <mergeCell ref="G85:G86"/>
    <mergeCell ref="H85:I86"/>
    <mergeCell ref="J85:J86"/>
    <mergeCell ref="K85:K86"/>
    <mergeCell ref="L85:M86"/>
    <mergeCell ref="N85:N86"/>
    <mergeCell ref="O85:O86"/>
    <mergeCell ref="P85:P86"/>
    <mergeCell ref="Q85:R86"/>
    <mergeCell ref="S85:S86"/>
    <mergeCell ref="T85:T86"/>
    <mergeCell ref="U85:U86"/>
    <mergeCell ref="V85:W86"/>
    <mergeCell ref="AD81:AD82"/>
    <mergeCell ref="AE81:AE82"/>
    <mergeCell ref="AF81:AG82"/>
    <mergeCell ref="X79:X80"/>
    <mergeCell ref="AH81:AH82"/>
    <mergeCell ref="AI81:AI82"/>
    <mergeCell ref="Z79:Z80"/>
    <mergeCell ref="B83:B84"/>
    <mergeCell ref="C83:D84"/>
    <mergeCell ref="E83:E84"/>
    <mergeCell ref="F83:F84"/>
    <mergeCell ref="G83:G84"/>
    <mergeCell ref="H83:I84"/>
    <mergeCell ref="J83:J84"/>
    <mergeCell ref="K83:K84"/>
    <mergeCell ref="L83:M84"/>
    <mergeCell ref="N83:N84"/>
    <mergeCell ref="O83:O84"/>
    <mergeCell ref="P83:P84"/>
    <mergeCell ref="Q83:R84"/>
    <mergeCell ref="S83:S84"/>
    <mergeCell ref="T83:T84"/>
    <mergeCell ref="U83:U84"/>
    <mergeCell ref="X83:X84"/>
    <mergeCell ref="V83:W84"/>
    <mergeCell ref="B79:B80"/>
    <mergeCell ref="C79:D80"/>
    <mergeCell ref="E79:E80"/>
    <mergeCell ref="F79:F80"/>
    <mergeCell ref="G79:G80"/>
    <mergeCell ref="H79:I80"/>
    <mergeCell ref="AF79:AG80"/>
    <mergeCell ref="AH79:AH80"/>
    <mergeCell ref="AJ79:AO79"/>
    <mergeCell ref="C77:D78"/>
    <mergeCell ref="E77:E78"/>
    <mergeCell ref="F77:F78"/>
    <mergeCell ref="G77:G78"/>
    <mergeCell ref="H77:I78"/>
    <mergeCell ref="AP79:AT80"/>
    <mergeCell ref="AJ80:AO80"/>
    <mergeCell ref="B81:B82"/>
    <mergeCell ref="C81:D82"/>
    <mergeCell ref="E81:E82"/>
    <mergeCell ref="F81:F82"/>
    <mergeCell ref="G81:G82"/>
    <mergeCell ref="H81:I82"/>
    <mergeCell ref="J81:J82"/>
    <mergeCell ref="K81:K82"/>
    <mergeCell ref="L81:M82"/>
    <mergeCell ref="N81:N82"/>
    <mergeCell ref="O81:O82"/>
    <mergeCell ref="P81:P82"/>
    <mergeCell ref="Q81:R82"/>
    <mergeCell ref="S81:S82"/>
    <mergeCell ref="T81:T82"/>
    <mergeCell ref="U81:U82"/>
    <mergeCell ref="V81:W82"/>
    <mergeCell ref="X81:X82"/>
    <mergeCell ref="Y81:Y82"/>
    <mergeCell ref="Z81:Z82"/>
    <mergeCell ref="AA81:AB82"/>
    <mergeCell ref="AC81:AC82"/>
    <mergeCell ref="J79:J80"/>
    <mergeCell ref="K79:K80"/>
    <mergeCell ref="L79:M80"/>
    <mergeCell ref="N79:N80"/>
    <mergeCell ref="O79:O80"/>
    <mergeCell ref="P79:P80"/>
    <mergeCell ref="Q79:R80"/>
    <mergeCell ref="S79:S80"/>
    <mergeCell ref="T79:T80"/>
    <mergeCell ref="U79:U80"/>
    <mergeCell ref="V79:W80"/>
    <mergeCell ref="S77:S78"/>
    <mergeCell ref="T77:T78"/>
    <mergeCell ref="U77:U78"/>
    <mergeCell ref="V77:W78"/>
    <mergeCell ref="Y79:Y80"/>
    <mergeCell ref="AA79:AB80"/>
    <mergeCell ref="AC79:AC80"/>
    <mergeCell ref="P77:P78"/>
    <mergeCell ref="Q77:R78"/>
    <mergeCell ref="AJ74:AO74"/>
    <mergeCell ref="X75:X76"/>
    <mergeCell ref="Y75:Y76"/>
    <mergeCell ref="Z75:Z76"/>
    <mergeCell ref="AA75:AB76"/>
    <mergeCell ref="AC75:AC76"/>
    <mergeCell ref="AD75:AD76"/>
    <mergeCell ref="AE75:AE76"/>
    <mergeCell ref="AF75:AG76"/>
    <mergeCell ref="AH75:AH76"/>
    <mergeCell ref="AI75:AI76"/>
    <mergeCell ref="AJ75:AO75"/>
    <mergeCell ref="AJ76:AO76"/>
    <mergeCell ref="AI73:AI74"/>
    <mergeCell ref="X77:X78"/>
    <mergeCell ref="Y77:Y78"/>
    <mergeCell ref="AJ73:AO73"/>
    <mergeCell ref="AH73:AH74"/>
    <mergeCell ref="AH77:AH78"/>
    <mergeCell ref="AI77:AI78"/>
    <mergeCell ref="AJ77:AO77"/>
    <mergeCell ref="AJ78:AO78"/>
    <mergeCell ref="AD73:AD74"/>
    <mergeCell ref="AD79:AD80"/>
    <mergeCell ref="AE79:AE80"/>
    <mergeCell ref="AE73:AE74"/>
    <mergeCell ref="AF73:AG74"/>
    <mergeCell ref="Z77:Z78"/>
    <mergeCell ref="AA77:AB78"/>
    <mergeCell ref="AC77:AC78"/>
    <mergeCell ref="AD77:AD78"/>
    <mergeCell ref="AE77:AE78"/>
    <mergeCell ref="AF77:AG78"/>
    <mergeCell ref="B75:B76"/>
    <mergeCell ref="C75:D76"/>
    <mergeCell ref="E75:E76"/>
    <mergeCell ref="F75:F76"/>
    <mergeCell ref="G75:G76"/>
    <mergeCell ref="H75:I76"/>
    <mergeCell ref="J75:J76"/>
    <mergeCell ref="K75:K76"/>
    <mergeCell ref="L75:M76"/>
    <mergeCell ref="N75:N76"/>
    <mergeCell ref="O75:O76"/>
    <mergeCell ref="P75:P76"/>
    <mergeCell ref="Q75:R76"/>
    <mergeCell ref="S75:S76"/>
    <mergeCell ref="T75:T76"/>
    <mergeCell ref="U75:U76"/>
    <mergeCell ref="V75:W76"/>
    <mergeCell ref="J77:J78"/>
    <mergeCell ref="K77:K78"/>
    <mergeCell ref="L77:M78"/>
    <mergeCell ref="N77:N78"/>
    <mergeCell ref="O77:O78"/>
    <mergeCell ref="B77:B78"/>
    <mergeCell ref="AC71:AC72"/>
    <mergeCell ref="AD71:AD72"/>
    <mergeCell ref="AE71:AE72"/>
    <mergeCell ref="AF71:AG72"/>
    <mergeCell ref="AH71:AH72"/>
    <mergeCell ref="AI71:AI72"/>
    <mergeCell ref="AJ71:AO71"/>
    <mergeCell ref="AP71:AT72"/>
    <mergeCell ref="AJ72:AO72"/>
    <mergeCell ref="B73:B74"/>
    <mergeCell ref="C73:D74"/>
    <mergeCell ref="E73:E74"/>
    <mergeCell ref="F73:F74"/>
    <mergeCell ref="G73:G74"/>
    <mergeCell ref="H73:I74"/>
    <mergeCell ref="J73:J74"/>
    <mergeCell ref="K73:K74"/>
    <mergeCell ref="L73:M74"/>
    <mergeCell ref="N73:N74"/>
    <mergeCell ref="O73:O74"/>
    <mergeCell ref="P73:P74"/>
    <mergeCell ref="Q73:R74"/>
    <mergeCell ref="S73:S74"/>
    <mergeCell ref="T73:T74"/>
    <mergeCell ref="U73:U74"/>
    <mergeCell ref="V73:W74"/>
    <mergeCell ref="X73:X74"/>
    <mergeCell ref="Y73:Y74"/>
    <mergeCell ref="Z73:Z74"/>
    <mergeCell ref="AA73:AB74"/>
    <mergeCell ref="AC73:AC74"/>
    <mergeCell ref="Z69:Z70"/>
    <mergeCell ref="AA69:AB70"/>
    <mergeCell ref="AC69:AC70"/>
    <mergeCell ref="AD69:AD70"/>
    <mergeCell ref="AE69:AE70"/>
    <mergeCell ref="AF69:AG70"/>
    <mergeCell ref="AH69:AH70"/>
    <mergeCell ref="AI69:AI70"/>
    <mergeCell ref="AJ69:AO69"/>
    <mergeCell ref="AP69:AT70"/>
    <mergeCell ref="AJ70:AO70"/>
    <mergeCell ref="B71:B72"/>
    <mergeCell ref="C71:D72"/>
    <mergeCell ref="E71:E72"/>
    <mergeCell ref="F71:F72"/>
    <mergeCell ref="G71:G72"/>
    <mergeCell ref="H71:I72"/>
    <mergeCell ref="J71:J72"/>
    <mergeCell ref="K71:K72"/>
    <mergeCell ref="L71:M72"/>
    <mergeCell ref="N71:N72"/>
    <mergeCell ref="O71:O72"/>
    <mergeCell ref="P71:P72"/>
    <mergeCell ref="Q71:R72"/>
    <mergeCell ref="S71:S72"/>
    <mergeCell ref="T71:T72"/>
    <mergeCell ref="U71:U72"/>
    <mergeCell ref="V71:W72"/>
    <mergeCell ref="X71:X72"/>
    <mergeCell ref="Y71:Y72"/>
    <mergeCell ref="Z71:Z72"/>
    <mergeCell ref="AA71:AB72"/>
    <mergeCell ref="X67:X68"/>
    <mergeCell ref="Y67:Y68"/>
    <mergeCell ref="Z67:Z68"/>
    <mergeCell ref="AA67:AB68"/>
    <mergeCell ref="AC67:AC68"/>
    <mergeCell ref="AD67:AD68"/>
    <mergeCell ref="AE67:AE68"/>
    <mergeCell ref="AF67:AG68"/>
    <mergeCell ref="AH67:AH68"/>
    <mergeCell ref="AI67:AI68"/>
    <mergeCell ref="AJ67:AO67"/>
    <mergeCell ref="AP67:AT68"/>
    <mergeCell ref="AJ68:AO68"/>
    <mergeCell ref="B69:B70"/>
    <mergeCell ref="C69:D70"/>
    <mergeCell ref="E69:E70"/>
    <mergeCell ref="F69:F70"/>
    <mergeCell ref="G69:G70"/>
    <mergeCell ref="H69:I70"/>
    <mergeCell ref="J69:J70"/>
    <mergeCell ref="K69:K70"/>
    <mergeCell ref="L69:M70"/>
    <mergeCell ref="N69:N70"/>
    <mergeCell ref="O69:O70"/>
    <mergeCell ref="P69:P70"/>
    <mergeCell ref="Q69:R70"/>
    <mergeCell ref="S69:S70"/>
    <mergeCell ref="T69:T70"/>
    <mergeCell ref="U69:U70"/>
    <mergeCell ref="V69:W70"/>
    <mergeCell ref="X69:X70"/>
    <mergeCell ref="Y69:Y70"/>
    <mergeCell ref="B67:B68"/>
    <mergeCell ref="C67:D68"/>
    <mergeCell ref="E67:E68"/>
    <mergeCell ref="F67:F68"/>
    <mergeCell ref="G67:G68"/>
    <mergeCell ref="H67:I68"/>
    <mergeCell ref="J67:J68"/>
    <mergeCell ref="K67:K68"/>
    <mergeCell ref="L67:M68"/>
    <mergeCell ref="N67:N68"/>
    <mergeCell ref="O67:O68"/>
    <mergeCell ref="P67:P68"/>
    <mergeCell ref="Q67:R68"/>
    <mergeCell ref="S67:S68"/>
    <mergeCell ref="T67:T68"/>
    <mergeCell ref="U67:U68"/>
    <mergeCell ref="V67:W68"/>
    <mergeCell ref="AP63:AT64"/>
    <mergeCell ref="AJ64:AO64"/>
    <mergeCell ref="B65:B66"/>
    <mergeCell ref="C65:D66"/>
    <mergeCell ref="E65:E66"/>
    <mergeCell ref="F65:F66"/>
    <mergeCell ref="G65:G66"/>
    <mergeCell ref="H65:I66"/>
    <mergeCell ref="J65:J66"/>
    <mergeCell ref="K65:K66"/>
    <mergeCell ref="L65:M66"/>
    <mergeCell ref="N65:N66"/>
    <mergeCell ref="O65:O66"/>
    <mergeCell ref="P65:P66"/>
    <mergeCell ref="Q65:R66"/>
    <mergeCell ref="S65:S66"/>
    <mergeCell ref="T65:T66"/>
    <mergeCell ref="U65:U66"/>
    <mergeCell ref="V65:W66"/>
    <mergeCell ref="X65:X66"/>
    <mergeCell ref="Y65:Y66"/>
    <mergeCell ref="Z65:Z66"/>
    <mergeCell ref="AA65:AB66"/>
    <mergeCell ref="AC65:AC66"/>
    <mergeCell ref="AD65:AD66"/>
    <mergeCell ref="AE65:AE66"/>
    <mergeCell ref="AF65:AG66"/>
    <mergeCell ref="AH65:AH66"/>
    <mergeCell ref="AI65:AI66"/>
    <mergeCell ref="AJ65:AO65"/>
    <mergeCell ref="AP65:AT66"/>
    <mergeCell ref="AJ66:AO66"/>
    <mergeCell ref="AI61:AI62"/>
    <mergeCell ref="AJ61:AO61"/>
    <mergeCell ref="AP61:AT62"/>
    <mergeCell ref="AJ62:AO62"/>
    <mergeCell ref="B63:B64"/>
    <mergeCell ref="C63:D64"/>
    <mergeCell ref="E63:E64"/>
    <mergeCell ref="F63:F64"/>
    <mergeCell ref="G63:G64"/>
    <mergeCell ref="H63:I64"/>
    <mergeCell ref="J63:J64"/>
    <mergeCell ref="K63:K64"/>
    <mergeCell ref="L63:M64"/>
    <mergeCell ref="N63:N64"/>
    <mergeCell ref="O63:O64"/>
    <mergeCell ref="P63:P64"/>
    <mergeCell ref="Q63:R64"/>
    <mergeCell ref="S63:S64"/>
    <mergeCell ref="T63:T64"/>
    <mergeCell ref="U63:U64"/>
    <mergeCell ref="V63:W64"/>
    <mergeCell ref="X63:X64"/>
    <mergeCell ref="Y63:Y64"/>
    <mergeCell ref="Z63:Z64"/>
    <mergeCell ref="AA63:AB64"/>
    <mergeCell ref="AC63:AC64"/>
    <mergeCell ref="AD63:AD64"/>
    <mergeCell ref="AE63:AE64"/>
    <mergeCell ref="AF63:AG64"/>
    <mergeCell ref="AH63:AH64"/>
    <mergeCell ref="AI63:AI64"/>
    <mergeCell ref="AJ63:AO63"/>
    <mergeCell ref="AF59:AG60"/>
    <mergeCell ref="AH59:AH60"/>
    <mergeCell ref="AI59:AI60"/>
    <mergeCell ref="AJ59:AO59"/>
    <mergeCell ref="AP59:AT60"/>
    <mergeCell ref="AJ60:AO60"/>
    <mergeCell ref="B61:B62"/>
    <mergeCell ref="C61:D62"/>
    <mergeCell ref="E61:E62"/>
    <mergeCell ref="F61:F62"/>
    <mergeCell ref="G61:G62"/>
    <mergeCell ref="H61:I62"/>
    <mergeCell ref="J61:J62"/>
    <mergeCell ref="K61:K62"/>
    <mergeCell ref="L61:M62"/>
    <mergeCell ref="N61:N62"/>
    <mergeCell ref="O61:O62"/>
    <mergeCell ref="P61:P62"/>
    <mergeCell ref="Q61:R62"/>
    <mergeCell ref="S61:S62"/>
    <mergeCell ref="T61:T62"/>
    <mergeCell ref="U61:U62"/>
    <mergeCell ref="V61:W62"/>
    <mergeCell ref="X61:X62"/>
    <mergeCell ref="Y61:Y62"/>
    <mergeCell ref="Z61:Z62"/>
    <mergeCell ref="AA61:AB62"/>
    <mergeCell ref="AC61:AC62"/>
    <mergeCell ref="AD61:AD62"/>
    <mergeCell ref="AE61:AE62"/>
    <mergeCell ref="AF61:AG62"/>
    <mergeCell ref="AH61:AH62"/>
    <mergeCell ref="Y57:Y58"/>
    <mergeCell ref="Z57:Z58"/>
    <mergeCell ref="AA57:AB58"/>
    <mergeCell ref="AC57:AC58"/>
    <mergeCell ref="AD57:AD58"/>
    <mergeCell ref="AE57:AE58"/>
    <mergeCell ref="AF57:AG58"/>
    <mergeCell ref="AH57:AH58"/>
    <mergeCell ref="AI57:AI58"/>
    <mergeCell ref="AJ57:AO57"/>
    <mergeCell ref="AP57:AT58"/>
    <mergeCell ref="AJ58:AO58"/>
    <mergeCell ref="B59:B60"/>
    <mergeCell ref="C59:D60"/>
    <mergeCell ref="E59:E60"/>
    <mergeCell ref="F59:F60"/>
    <mergeCell ref="G59:G60"/>
    <mergeCell ref="H59:I60"/>
    <mergeCell ref="J59:J60"/>
    <mergeCell ref="K59:K60"/>
    <mergeCell ref="L59:M60"/>
    <mergeCell ref="N59:N60"/>
    <mergeCell ref="O59:O60"/>
    <mergeCell ref="P59:P60"/>
    <mergeCell ref="Q59:R60"/>
    <mergeCell ref="S59:S60"/>
    <mergeCell ref="T59:T60"/>
    <mergeCell ref="U59:U60"/>
    <mergeCell ref="V59:W60"/>
    <mergeCell ref="X59:X60"/>
    <mergeCell ref="Y59:Y60"/>
    <mergeCell ref="Z59:Z60"/>
    <mergeCell ref="X55:X56"/>
    <mergeCell ref="Y55:Y56"/>
    <mergeCell ref="Z55:Z56"/>
    <mergeCell ref="AA55:AB56"/>
    <mergeCell ref="AC55:AC56"/>
    <mergeCell ref="AD55:AD56"/>
    <mergeCell ref="AE55:AE56"/>
    <mergeCell ref="AF55:AG56"/>
    <mergeCell ref="AH55:AH56"/>
    <mergeCell ref="AI55:AI56"/>
    <mergeCell ref="AJ55:AO55"/>
    <mergeCell ref="AP55:AT55"/>
    <mergeCell ref="AJ56:AO56"/>
    <mergeCell ref="AP56:AT56"/>
    <mergeCell ref="B57:B58"/>
    <mergeCell ref="C57:D58"/>
    <mergeCell ref="E57:E58"/>
    <mergeCell ref="F57:F58"/>
    <mergeCell ref="G57:G58"/>
    <mergeCell ref="H57:I58"/>
    <mergeCell ref="J57:J58"/>
    <mergeCell ref="K57:K58"/>
    <mergeCell ref="L57:M58"/>
    <mergeCell ref="N57:N58"/>
    <mergeCell ref="O57:O58"/>
    <mergeCell ref="P57:P58"/>
    <mergeCell ref="Q57:R58"/>
    <mergeCell ref="S57:S58"/>
    <mergeCell ref="T57:T58"/>
    <mergeCell ref="U57:U58"/>
    <mergeCell ref="V57:W58"/>
    <mergeCell ref="X57:X58"/>
    <mergeCell ref="B55:B56"/>
    <mergeCell ref="C55:D56"/>
    <mergeCell ref="E55:E56"/>
    <mergeCell ref="F55:F56"/>
    <mergeCell ref="G55:G56"/>
    <mergeCell ref="H55:I56"/>
    <mergeCell ref="J55:J56"/>
    <mergeCell ref="K55:K56"/>
    <mergeCell ref="L55:M56"/>
    <mergeCell ref="N55:N56"/>
    <mergeCell ref="O55:O56"/>
    <mergeCell ref="P55:P56"/>
    <mergeCell ref="Q55:R56"/>
    <mergeCell ref="S55:S56"/>
    <mergeCell ref="T55:T56"/>
    <mergeCell ref="U55:U56"/>
    <mergeCell ref="V55:W56"/>
    <mergeCell ref="B47:C48"/>
    <mergeCell ref="D47:Z48"/>
    <mergeCell ref="B49:C49"/>
    <mergeCell ref="D49:E49"/>
    <mergeCell ref="G49:H49"/>
    <mergeCell ref="J49:K49"/>
    <mergeCell ref="P49:Q49"/>
    <mergeCell ref="R49:S49"/>
    <mergeCell ref="U49:V49"/>
    <mergeCell ref="B51:B54"/>
    <mergeCell ref="C51:D54"/>
    <mergeCell ref="E51:E54"/>
    <mergeCell ref="F51:G52"/>
    <mergeCell ref="H51:K51"/>
    <mergeCell ref="L51:P51"/>
    <mergeCell ref="Q51:U51"/>
    <mergeCell ref="V51:Z51"/>
    <mergeCell ref="H52:K52"/>
    <mergeCell ref="L52:P52"/>
    <mergeCell ref="Q52:U52"/>
    <mergeCell ref="V52:Z52"/>
    <mergeCell ref="F53:F54"/>
    <mergeCell ref="G53:G54"/>
    <mergeCell ref="H53:I54"/>
    <mergeCell ref="J53:K53"/>
    <mergeCell ref="L53:M54"/>
    <mergeCell ref="N53:P53"/>
    <mergeCell ref="Q53:R54"/>
    <mergeCell ref="S53:U53"/>
    <mergeCell ref="V53:W54"/>
    <mergeCell ref="X53:Z53"/>
    <mergeCell ref="AP12:AT12"/>
    <mergeCell ref="AP13:AT13"/>
    <mergeCell ref="D4:Z5"/>
    <mergeCell ref="AJ4:AT4"/>
    <mergeCell ref="AQ2:AR2"/>
    <mergeCell ref="AS2:AT2"/>
    <mergeCell ref="U6:V6"/>
    <mergeCell ref="AP9:AT11"/>
    <mergeCell ref="E8:E11"/>
    <mergeCell ref="B4:C5"/>
    <mergeCell ref="AL5:AN5"/>
    <mergeCell ref="AR5:AT5"/>
    <mergeCell ref="B6:C6"/>
    <mergeCell ref="D6:E6"/>
    <mergeCell ref="G6:H6"/>
    <mergeCell ref="AJ6:AT7"/>
    <mergeCell ref="AD7:AE7"/>
    <mergeCell ref="H9:K9"/>
    <mergeCell ref="L9:P9"/>
    <mergeCell ref="Q9:U9"/>
    <mergeCell ref="V9:Z9"/>
    <mergeCell ref="AA9:AE9"/>
    <mergeCell ref="AF9:AI9"/>
    <mergeCell ref="AA12:AB13"/>
    <mergeCell ref="AC12:AC13"/>
    <mergeCell ref="AB4:AH4"/>
    <mergeCell ref="AJ8:AO8"/>
    <mergeCell ref="AJ9:AO11"/>
    <mergeCell ref="P6:Q6"/>
    <mergeCell ref="V8:Z8"/>
    <mergeCell ref="AA8:AE8"/>
    <mergeCell ref="AF8:AI8"/>
    <mergeCell ref="AA40:AB41"/>
    <mergeCell ref="AC40:AC41"/>
    <mergeCell ref="AD40:AD41"/>
    <mergeCell ref="AE40:AE41"/>
    <mergeCell ref="AF40:AG41"/>
    <mergeCell ref="AH40:AH41"/>
    <mergeCell ref="AI40:AI41"/>
    <mergeCell ref="V42:W43"/>
    <mergeCell ref="X42:X43"/>
    <mergeCell ref="Y42:Y43"/>
    <mergeCell ref="Z42:Z43"/>
    <mergeCell ref="AA42:AB43"/>
    <mergeCell ref="AC42:AC43"/>
    <mergeCell ref="AD42:AD43"/>
    <mergeCell ref="V36:W37"/>
    <mergeCell ref="Z36:Z37"/>
    <mergeCell ref="AA36:AB37"/>
    <mergeCell ref="AC36:AC37"/>
    <mergeCell ref="AD36:AD37"/>
    <mergeCell ref="AE36:AE37"/>
    <mergeCell ref="AF36:AG37"/>
    <mergeCell ref="AH36:AH37"/>
    <mergeCell ref="AE42:AE43"/>
    <mergeCell ref="AF42:AG43"/>
    <mergeCell ref="X36:X37"/>
    <mergeCell ref="Y36:Y37"/>
    <mergeCell ref="AA53:AB54"/>
    <mergeCell ref="AC53:AE53"/>
    <mergeCell ref="AF53:AG54"/>
    <mergeCell ref="AH53:AI53"/>
    <mergeCell ref="V38:W39"/>
    <mergeCell ref="X38:X39"/>
    <mergeCell ref="Y38:Y39"/>
    <mergeCell ref="Z38:Z39"/>
    <mergeCell ref="AA38:AB39"/>
    <mergeCell ref="AC38:AC39"/>
    <mergeCell ref="AD38:AD39"/>
    <mergeCell ref="AE38:AE39"/>
    <mergeCell ref="AF38:AG39"/>
    <mergeCell ref="AH38:AH39"/>
    <mergeCell ref="AI38:AI39"/>
    <mergeCell ref="N40:N41"/>
    <mergeCell ref="L40:M41"/>
    <mergeCell ref="S42:S43"/>
    <mergeCell ref="U40:U41"/>
    <mergeCell ref="U42:U43"/>
    <mergeCell ref="T42:T43"/>
    <mergeCell ref="T40:T41"/>
    <mergeCell ref="S38:S39"/>
    <mergeCell ref="N38:N39"/>
    <mergeCell ref="O38:O39"/>
    <mergeCell ref="U38:U39"/>
    <mergeCell ref="T38:T39"/>
    <mergeCell ref="L42:M43"/>
    <mergeCell ref="V40:W41"/>
    <mergeCell ref="X40:X41"/>
    <mergeCell ref="Y40:Y41"/>
    <mergeCell ref="Z40:Z41"/>
    <mergeCell ref="Z30:Z31"/>
    <mergeCell ref="AA30:AB31"/>
    <mergeCell ref="AC30:AC31"/>
    <mergeCell ref="AD30:AD31"/>
    <mergeCell ref="AE30:AE31"/>
    <mergeCell ref="AF30:AG31"/>
    <mergeCell ref="AH30:AH31"/>
    <mergeCell ref="AI30:AI31"/>
    <mergeCell ref="Z32:Z33"/>
    <mergeCell ref="AA32:AB33"/>
    <mergeCell ref="AC32:AC33"/>
    <mergeCell ref="AD32:AD33"/>
    <mergeCell ref="AE32:AE33"/>
    <mergeCell ref="AF32:AG33"/>
    <mergeCell ref="AH32:AH33"/>
    <mergeCell ref="AI32:AI33"/>
    <mergeCell ref="V34:W35"/>
    <mergeCell ref="X34:X35"/>
    <mergeCell ref="Y34:Y35"/>
    <mergeCell ref="Z34:Z35"/>
    <mergeCell ref="AA34:AB35"/>
    <mergeCell ref="AC34:AC35"/>
    <mergeCell ref="AD34:AD35"/>
    <mergeCell ref="AE34:AE35"/>
    <mergeCell ref="AF34:AG35"/>
    <mergeCell ref="AH34:AH35"/>
    <mergeCell ref="AI34:AI35"/>
    <mergeCell ref="V30:W31"/>
    <mergeCell ref="X30:X31"/>
    <mergeCell ref="Y30:Y31"/>
    <mergeCell ref="Z26:Z27"/>
    <mergeCell ref="AA26:AB27"/>
    <mergeCell ref="AC26:AC27"/>
    <mergeCell ref="AD26:AD27"/>
    <mergeCell ref="AE26:AE27"/>
    <mergeCell ref="AF26:AG27"/>
    <mergeCell ref="AH26:AH27"/>
    <mergeCell ref="AI26:AI27"/>
    <mergeCell ref="V28:W29"/>
    <mergeCell ref="X28:X29"/>
    <mergeCell ref="Y28:Y29"/>
    <mergeCell ref="Z28:Z29"/>
    <mergeCell ref="AA28:AB29"/>
    <mergeCell ref="AC28:AC29"/>
    <mergeCell ref="AD28:AD29"/>
    <mergeCell ref="AE28:AE29"/>
    <mergeCell ref="AF28:AG29"/>
    <mergeCell ref="AH28:AH29"/>
    <mergeCell ref="AI28:AI29"/>
    <mergeCell ref="V26:W27"/>
    <mergeCell ref="X26:X27"/>
    <mergeCell ref="Y26:Y27"/>
    <mergeCell ref="AD22:AD23"/>
    <mergeCell ref="AE22:AE23"/>
    <mergeCell ref="AF22:AG23"/>
    <mergeCell ref="AH22:AH23"/>
    <mergeCell ref="AI22:AI23"/>
    <mergeCell ref="V24:W25"/>
    <mergeCell ref="X24:X25"/>
    <mergeCell ref="Y24:Y25"/>
    <mergeCell ref="Z24:Z25"/>
    <mergeCell ref="AA24:AB25"/>
    <mergeCell ref="AC24:AC25"/>
    <mergeCell ref="AD24:AD25"/>
    <mergeCell ref="AE24:AE25"/>
    <mergeCell ref="AF24:AG25"/>
    <mergeCell ref="AH24:AH25"/>
    <mergeCell ref="AI24:AI25"/>
    <mergeCell ref="V22:W23"/>
    <mergeCell ref="X22:X23"/>
    <mergeCell ref="Y22:Y23"/>
    <mergeCell ref="Z22:Z23"/>
    <mergeCell ref="AA22:AB23"/>
    <mergeCell ref="AC22:AC23"/>
    <mergeCell ref="AJ12:AO12"/>
    <mergeCell ref="AJ13:AO13"/>
    <mergeCell ref="AJ22:AO22"/>
    <mergeCell ref="AJ23:AO23"/>
    <mergeCell ref="AJ24:AO24"/>
    <mergeCell ref="V16:W17"/>
    <mergeCell ref="X16:X17"/>
    <mergeCell ref="Y16:Y17"/>
    <mergeCell ref="Z16:Z17"/>
    <mergeCell ref="AA16:AB17"/>
    <mergeCell ref="AC16:AC17"/>
    <mergeCell ref="AD16:AD17"/>
    <mergeCell ref="AE16:AE17"/>
    <mergeCell ref="AF16:AG17"/>
    <mergeCell ref="AH16:AH17"/>
    <mergeCell ref="AI16:AI17"/>
    <mergeCell ref="V18:W19"/>
    <mergeCell ref="X18:X19"/>
    <mergeCell ref="Y18:Y19"/>
    <mergeCell ref="Z18:Z19"/>
    <mergeCell ref="AA18:AB19"/>
    <mergeCell ref="AC18:AC19"/>
    <mergeCell ref="AD18:AD19"/>
    <mergeCell ref="AE18:AE19"/>
    <mergeCell ref="AF18:AG19"/>
    <mergeCell ref="AH18:AH19"/>
    <mergeCell ref="AI18:AI19"/>
    <mergeCell ref="V20:W21"/>
    <mergeCell ref="X20:X21"/>
    <mergeCell ref="Y20:Y21"/>
    <mergeCell ref="Z20:Z21"/>
    <mergeCell ref="AA20:AB21"/>
    <mergeCell ref="AP32:AT33"/>
    <mergeCell ref="AP34:AT35"/>
    <mergeCell ref="AP36:AT37"/>
    <mergeCell ref="AP38:AT39"/>
    <mergeCell ref="AP40:AT41"/>
    <mergeCell ref="AP42:AT43"/>
    <mergeCell ref="AP75:AT76"/>
    <mergeCell ref="AP77:AT78"/>
    <mergeCell ref="AP73:AT74"/>
    <mergeCell ref="AH42:AH43"/>
    <mergeCell ref="AI42:AI43"/>
    <mergeCell ref="AC20:AC21"/>
    <mergeCell ref="AD20:AD21"/>
    <mergeCell ref="AE20:AE21"/>
    <mergeCell ref="AF20:AG21"/>
    <mergeCell ref="AH20:AH21"/>
    <mergeCell ref="AI20:AI21"/>
    <mergeCell ref="AI36:AI37"/>
    <mergeCell ref="AQ45:AR45"/>
    <mergeCell ref="AS45:AT45"/>
    <mergeCell ref="AA51:AE51"/>
    <mergeCell ref="AF51:AI51"/>
    <mergeCell ref="AJ51:AO51"/>
    <mergeCell ref="AP51:AT51"/>
    <mergeCell ref="AA52:AE52"/>
    <mergeCell ref="AF52:AI52"/>
    <mergeCell ref="AJ52:AO54"/>
    <mergeCell ref="AP52:AT54"/>
    <mergeCell ref="AA59:AB60"/>
    <mergeCell ref="AC59:AC60"/>
    <mergeCell ref="AD59:AD60"/>
    <mergeCell ref="AE59:AE60"/>
    <mergeCell ref="H1:AW1"/>
    <mergeCell ref="R6:S6"/>
    <mergeCell ref="J6:K6"/>
    <mergeCell ref="AP8:AT8"/>
    <mergeCell ref="P12:P13"/>
    <mergeCell ref="S12:S13"/>
    <mergeCell ref="T12:T13"/>
    <mergeCell ref="T16:T17"/>
    <mergeCell ref="AJ36:AO36"/>
    <mergeCell ref="AJ37:AO37"/>
    <mergeCell ref="AJ38:AO38"/>
    <mergeCell ref="AJ39:AO39"/>
    <mergeCell ref="T18:T19"/>
    <mergeCell ref="U18:U19"/>
    <mergeCell ref="P20:P21"/>
    <mergeCell ref="S20:S21"/>
    <mergeCell ref="T20:T21"/>
    <mergeCell ref="AP14:AT15"/>
    <mergeCell ref="K12:K13"/>
    <mergeCell ref="H8:K8"/>
    <mergeCell ref="L8:P8"/>
    <mergeCell ref="Q8:U8"/>
    <mergeCell ref="J10:K10"/>
    <mergeCell ref="AP16:AT17"/>
    <mergeCell ref="AP18:AT19"/>
    <mergeCell ref="S18:S19"/>
    <mergeCell ref="AP20:AT21"/>
    <mergeCell ref="AP22:AT23"/>
    <mergeCell ref="AP24:AT25"/>
    <mergeCell ref="AP26:AT27"/>
    <mergeCell ref="AP28:AT29"/>
    <mergeCell ref="AP30:AT31"/>
    <mergeCell ref="L10:M11"/>
    <mergeCell ref="H12:I13"/>
    <mergeCell ref="L12:M13"/>
    <mergeCell ref="J14:J15"/>
    <mergeCell ref="K14:K15"/>
    <mergeCell ref="N14:N15"/>
    <mergeCell ref="O14:O15"/>
    <mergeCell ref="B12:B13"/>
    <mergeCell ref="C12:D13"/>
    <mergeCell ref="E12:E13"/>
    <mergeCell ref="F12:F13"/>
    <mergeCell ref="U12:U13"/>
    <mergeCell ref="V10:W11"/>
    <mergeCell ref="X10:Z10"/>
    <mergeCell ref="AA10:AB11"/>
    <mergeCell ref="S16:S17"/>
    <mergeCell ref="B16:B17"/>
    <mergeCell ref="C16:D17"/>
    <mergeCell ref="G14:G15"/>
    <mergeCell ref="B8:B11"/>
    <mergeCell ref="C8:D11"/>
    <mergeCell ref="F8:G9"/>
    <mergeCell ref="F10:F11"/>
    <mergeCell ref="G10:G11"/>
    <mergeCell ref="AC10:AE10"/>
    <mergeCell ref="AF10:AG11"/>
    <mergeCell ref="AH10:AI10"/>
    <mergeCell ref="V12:W13"/>
    <mergeCell ref="X12:X13"/>
    <mergeCell ref="Y12:Y13"/>
    <mergeCell ref="Z12:Z13"/>
    <mergeCell ref="U14:U15"/>
    <mergeCell ref="Q12:R13"/>
    <mergeCell ref="T14:T15"/>
    <mergeCell ref="P14:P15"/>
    <mergeCell ref="S14:S15"/>
    <mergeCell ref="V14:W15"/>
    <mergeCell ref="X14:X15"/>
    <mergeCell ref="Y14:Y15"/>
    <mergeCell ref="Z14:Z15"/>
    <mergeCell ref="AA14:AB15"/>
    <mergeCell ref="AC14:AC15"/>
    <mergeCell ref="AD12:AD13"/>
    <mergeCell ref="AE12:AE13"/>
    <mergeCell ref="AF12:AG13"/>
    <mergeCell ref="AH12:AH13"/>
    <mergeCell ref="AI12:AI13"/>
    <mergeCell ref="AD14:AD15"/>
    <mergeCell ref="AE14:AE15"/>
    <mergeCell ref="AF14:AG15"/>
    <mergeCell ref="AH14:AH15"/>
    <mergeCell ref="AI14:AI15"/>
    <mergeCell ref="N10:P10"/>
    <mergeCell ref="S10:U10"/>
    <mergeCell ref="AF6:AG6"/>
    <mergeCell ref="N20:N21"/>
    <mergeCell ref="O20:O21"/>
    <mergeCell ref="L20:M21"/>
    <mergeCell ref="L22:M23"/>
    <mergeCell ref="H20:I21"/>
    <mergeCell ref="H22:I23"/>
    <mergeCell ref="P22:P23"/>
    <mergeCell ref="Q16:R17"/>
    <mergeCell ref="G12:G13"/>
    <mergeCell ref="J12:J13"/>
    <mergeCell ref="Q14:R15"/>
    <mergeCell ref="B18:B19"/>
    <mergeCell ref="C18:D19"/>
    <mergeCell ref="E18:E19"/>
    <mergeCell ref="F18:F19"/>
    <mergeCell ref="G18:G19"/>
    <mergeCell ref="J16:J17"/>
    <mergeCell ref="K16:K17"/>
    <mergeCell ref="N16:N17"/>
    <mergeCell ref="P16:P17"/>
    <mergeCell ref="N12:N13"/>
    <mergeCell ref="O12:O13"/>
    <mergeCell ref="J18:J19"/>
    <mergeCell ref="K18:K19"/>
    <mergeCell ref="N18:N19"/>
    <mergeCell ref="E16:E17"/>
    <mergeCell ref="F16:F17"/>
    <mergeCell ref="G16:G17"/>
    <mergeCell ref="Q18:R19"/>
    <mergeCell ref="O18:O19"/>
    <mergeCell ref="P18:P19"/>
    <mergeCell ref="U22:U23"/>
    <mergeCell ref="T22:T23"/>
    <mergeCell ref="L14:M15"/>
    <mergeCell ref="L16:M17"/>
    <mergeCell ref="L18:M19"/>
    <mergeCell ref="H14:I15"/>
    <mergeCell ref="H16:I17"/>
    <mergeCell ref="H18:I19"/>
    <mergeCell ref="O16:O17"/>
    <mergeCell ref="B14:B15"/>
    <mergeCell ref="C14:D15"/>
    <mergeCell ref="E14:E15"/>
    <mergeCell ref="F14:F15"/>
    <mergeCell ref="B20:B21"/>
    <mergeCell ref="C20:D21"/>
    <mergeCell ref="E20:E21"/>
    <mergeCell ref="F20:F21"/>
    <mergeCell ref="G20:G21"/>
    <mergeCell ref="J20:J21"/>
    <mergeCell ref="U20:U21"/>
    <mergeCell ref="K20:K21"/>
    <mergeCell ref="U16:U17"/>
    <mergeCell ref="B22:B23"/>
    <mergeCell ref="C22:D23"/>
    <mergeCell ref="E22:E23"/>
    <mergeCell ref="F22:F23"/>
    <mergeCell ref="G22:G23"/>
    <mergeCell ref="J22:J23"/>
    <mergeCell ref="K22:K23"/>
    <mergeCell ref="S22:S23"/>
    <mergeCell ref="N22:N23"/>
    <mergeCell ref="O22:O23"/>
    <mergeCell ref="U36:U37"/>
    <mergeCell ref="B30:B31"/>
    <mergeCell ref="C30:D31"/>
    <mergeCell ref="E30:E31"/>
    <mergeCell ref="K24:K25"/>
    <mergeCell ref="N24:N25"/>
    <mergeCell ref="O24:O25"/>
    <mergeCell ref="B24:B25"/>
    <mergeCell ref="C24:D25"/>
    <mergeCell ref="E24:E25"/>
    <mergeCell ref="F24:F25"/>
    <mergeCell ref="G24:G25"/>
    <mergeCell ref="J24:J25"/>
    <mergeCell ref="L24:M25"/>
    <mergeCell ref="H24:I25"/>
    <mergeCell ref="C28:D29"/>
    <mergeCell ref="E28:E29"/>
    <mergeCell ref="F28:F29"/>
    <mergeCell ref="G28:G29"/>
    <mergeCell ref="J28:J29"/>
    <mergeCell ref="T24:T25"/>
    <mergeCell ref="P24:P25"/>
    <mergeCell ref="T36:T37"/>
    <mergeCell ref="S24:S25"/>
    <mergeCell ref="B28:B29"/>
    <mergeCell ref="T28:T29"/>
    <mergeCell ref="K28:K29"/>
    <mergeCell ref="N28:N29"/>
    <mergeCell ref="O28:O29"/>
    <mergeCell ref="L28:M29"/>
    <mergeCell ref="H28:I29"/>
    <mergeCell ref="H30:I31"/>
    <mergeCell ref="P30:P31"/>
    <mergeCell ref="S26:S27"/>
    <mergeCell ref="N26:N27"/>
    <mergeCell ref="O26:O27"/>
    <mergeCell ref="P28:P29"/>
    <mergeCell ref="S28:S29"/>
    <mergeCell ref="T26:T27"/>
    <mergeCell ref="P26:P27"/>
    <mergeCell ref="G30:G31"/>
    <mergeCell ref="J30:J31"/>
    <mergeCell ref="K30:K31"/>
    <mergeCell ref="Q30:R31"/>
    <mergeCell ref="L30:M31"/>
    <mergeCell ref="B26:B27"/>
    <mergeCell ref="C26:D27"/>
    <mergeCell ref="E26:E27"/>
    <mergeCell ref="F26:F27"/>
    <mergeCell ref="G26:G27"/>
    <mergeCell ref="J26:J27"/>
    <mergeCell ref="K26:K27"/>
    <mergeCell ref="L26:M27"/>
    <mergeCell ref="AJ43:AO43"/>
    <mergeCell ref="AJ42:AO42"/>
    <mergeCell ref="G34:G35"/>
    <mergeCell ref="J34:J35"/>
    <mergeCell ref="K34:K35"/>
    <mergeCell ref="B32:B33"/>
    <mergeCell ref="C32:D33"/>
    <mergeCell ref="E32:E33"/>
    <mergeCell ref="F32:F33"/>
    <mergeCell ref="G32:G33"/>
    <mergeCell ref="J32:J33"/>
    <mergeCell ref="K32:K33"/>
    <mergeCell ref="H32:I33"/>
    <mergeCell ref="H34:I35"/>
    <mergeCell ref="B38:B39"/>
    <mergeCell ref="C38:D39"/>
    <mergeCell ref="E38:E39"/>
    <mergeCell ref="F38:F39"/>
    <mergeCell ref="G38:G39"/>
    <mergeCell ref="J38:J39"/>
    <mergeCell ref="K38:K39"/>
    <mergeCell ref="H38:I39"/>
    <mergeCell ref="B36:B37"/>
    <mergeCell ref="C36:D37"/>
    <mergeCell ref="E36:E37"/>
    <mergeCell ref="F36:F37"/>
    <mergeCell ref="G36:G37"/>
    <mergeCell ref="J36:J37"/>
    <mergeCell ref="K36:K37"/>
    <mergeCell ref="V32:W33"/>
    <mergeCell ref="X32:X33"/>
    <mergeCell ref="Y32:Y33"/>
    <mergeCell ref="U24:U25"/>
    <mergeCell ref="B42:B43"/>
    <mergeCell ref="C42:D43"/>
    <mergeCell ref="E42:E43"/>
    <mergeCell ref="F42:F43"/>
    <mergeCell ref="G42:G43"/>
    <mergeCell ref="J42:J43"/>
    <mergeCell ref="K42:K43"/>
    <mergeCell ref="B40:B41"/>
    <mergeCell ref="C40:D41"/>
    <mergeCell ref="E40:E41"/>
    <mergeCell ref="F40:F41"/>
    <mergeCell ref="G40:G41"/>
    <mergeCell ref="J40:J41"/>
    <mergeCell ref="K40:K41"/>
    <mergeCell ref="H40:I41"/>
    <mergeCell ref="H42:I43"/>
    <mergeCell ref="P40:P41"/>
    <mergeCell ref="P42:P43"/>
    <mergeCell ref="N42:N43"/>
    <mergeCell ref="O42:O43"/>
    <mergeCell ref="Q40:R41"/>
    <mergeCell ref="N36:N37"/>
    <mergeCell ref="O36:O37"/>
    <mergeCell ref="H36:I37"/>
    <mergeCell ref="Q38:R39"/>
    <mergeCell ref="L36:M37"/>
    <mergeCell ref="L38:M39"/>
    <mergeCell ref="Q36:R37"/>
    <mergeCell ref="Q42:R43"/>
    <mergeCell ref="S40:S41"/>
    <mergeCell ref="P38:P39"/>
    <mergeCell ref="A1:C1"/>
    <mergeCell ref="E1:G1"/>
    <mergeCell ref="AJ32:AO32"/>
    <mergeCell ref="AJ31:AO31"/>
    <mergeCell ref="Q20:R21"/>
    <mergeCell ref="Q22:R23"/>
    <mergeCell ref="Q24:R25"/>
    <mergeCell ref="Q26:R27"/>
    <mergeCell ref="Q28:R29"/>
    <mergeCell ref="Q34:R35"/>
    <mergeCell ref="U28:U29"/>
    <mergeCell ref="U30:U31"/>
    <mergeCell ref="T30:T31"/>
    <mergeCell ref="O32:O33"/>
    <mergeCell ref="L32:M33"/>
    <mergeCell ref="L34:M35"/>
    <mergeCell ref="Q32:R33"/>
    <mergeCell ref="F30:F31"/>
    <mergeCell ref="H26:I27"/>
    <mergeCell ref="B34:B35"/>
    <mergeCell ref="C34:D35"/>
    <mergeCell ref="E34:E35"/>
    <mergeCell ref="F34:F35"/>
    <mergeCell ref="H10:I11"/>
    <mergeCell ref="Q10:R11"/>
    <mergeCell ref="P34:P35"/>
    <mergeCell ref="S34:S35"/>
    <mergeCell ref="N34:N35"/>
    <mergeCell ref="O34:O35"/>
    <mergeCell ref="U26:U27"/>
    <mergeCell ref="S30:S31"/>
    <mergeCell ref="N30:N31"/>
    <mergeCell ref="C2:Z2"/>
    <mergeCell ref="C45:Z45"/>
    <mergeCell ref="AJ30:AO30"/>
    <mergeCell ref="AJ35:AO35"/>
    <mergeCell ref="AJ34:AO34"/>
    <mergeCell ref="AJ33:AO33"/>
    <mergeCell ref="P36:P37"/>
    <mergeCell ref="S36:S37"/>
    <mergeCell ref="O30:O31"/>
    <mergeCell ref="P32:P33"/>
    <mergeCell ref="O40:O41"/>
    <mergeCell ref="AJ14:AO14"/>
    <mergeCell ref="AJ15:AO15"/>
    <mergeCell ref="AJ16:AO16"/>
    <mergeCell ref="AJ17:AO17"/>
    <mergeCell ref="AJ18:AO18"/>
    <mergeCell ref="AJ19:AO19"/>
    <mergeCell ref="AJ40:AO40"/>
    <mergeCell ref="AJ41:AO41"/>
    <mergeCell ref="U32:U33"/>
    <mergeCell ref="N32:N33"/>
    <mergeCell ref="AJ20:AO20"/>
    <mergeCell ref="AJ21:AO21"/>
    <mergeCell ref="AJ25:AO25"/>
    <mergeCell ref="AJ26:AO26"/>
    <mergeCell ref="AJ27:AO27"/>
    <mergeCell ref="AJ28:AO28"/>
    <mergeCell ref="AJ29:AO29"/>
    <mergeCell ref="S32:S33"/>
    <mergeCell ref="U34:U35"/>
    <mergeCell ref="T34:T35"/>
    <mergeCell ref="T32:T33"/>
  </mergeCells>
  <phoneticPr fontId="60"/>
  <dataValidations count="1">
    <dataValidation type="list" allowBlank="1" showInputMessage="1" showErrorMessage="1" sqref="AU35 AU15 AU37 AU25 AU27 AU23 AU21 AU31 AU19 AU39 AU41 AU29 AU33 AU17 AU13 AU43:AU44 AU78 AU58 AU80 AU68 AU70 AU66 AU64 AU74 AU62 AU82 AU84 AU72 AU76 AU60 AU56 AU86:AU87" xr:uid="{00000000-0002-0000-0C00-000000000000}">
      <formula1>#REF!</formula1>
    </dataValidation>
  </dataValidations>
  <pageMargins left="0.39370078740157483" right="0.39370078740157483" top="0.39370078740157483" bottom="0" header="0" footer="0"/>
  <pageSetup paperSize="9" scale="86" orientation="landscape" r:id="rId1"/>
  <headerFooter differentFirst="1" scaleWithDoc="0">
    <oddFooter>&amp;R&amp;14⑤</oddFooter>
    <firstFooter>&amp;L&amp;G&amp;R&amp;14⑤</first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FFA7A7"/>
  </sheetPr>
  <dimension ref="A1:BC47"/>
  <sheetViews>
    <sheetView view="pageBreakPreview" topLeftCell="A8" zoomScale="90" zoomScaleNormal="100" zoomScaleSheetLayoutView="90" workbookViewId="0">
      <selection activeCell="P13" sqref="P13:AA19"/>
    </sheetView>
  </sheetViews>
  <sheetFormatPr defaultColWidth="2.5" defaultRowHeight="13.5" x14ac:dyDescent="0.15"/>
  <cols>
    <col min="1" max="1" width="1.25" style="22" customWidth="1"/>
    <col min="2" max="13" width="3.625" style="22" customWidth="1"/>
    <col min="14" max="15" width="1.25" style="22" customWidth="1"/>
    <col min="16" max="27" width="3.625" style="22" customWidth="1"/>
    <col min="28" max="28" width="1.25" style="22" customWidth="1"/>
    <col min="29" max="40" width="3.25" style="22" customWidth="1"/>
    <col min="41" max="42" width="2.5" style="22" customWidth="1"/>
    <col min="43" max="55" width="3.25" style="22" customWidth="1"/>
    <col min="56" max="16384" width="2.5" style="22"/>
  </cols>
  <sheetData>
    <row r="1" spans="1:55" ht="37.5" customHeight="1" x14ac:dyDescent="0.15">
      <c r="A1" s="368" t="s">
        <v>314</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row>
    <row r="2" spans="1:55" ht="11.25" customHeight="1" x14ac:dyDescent="0.15">
      <c r="A2" s="992"/>
      <c r="B2" s="992"/>
      <c r="C2" s="992"/>
      <c r="D2" s="992"/>
      <c r="E2" s="992"/>
      <c r="F2" s="992"/>
      <c r="G2" s="992"/>
      <c r="H2" s="992"/>
      <c r="I2" s="992"/>
      <c r="J2" s="992"/>
      <c r="K2" s="992"/>
      <c r="L2" s="992"/>
      <c r="M2" s="992"/>
      <c r="N2" s="992"/>
      <c r="O2" s="992"/>
      <c r="P2" s="992"/>
      <c r="Q2" s="992"/>
      <c r="R2" s="992"/>
      <c r="S2" s="992"/>
      <c r="T2" s="992"/>
      <c r="U2" s="992"/>
      <c r="V2" s="992"/>
      <c r="W2" s="992"/>
      <c r="X2" s="992"/>
      <c r="Y2" s="992"/>
      <c r="Z2" s="992"/>
      <c r="AA2" s="992"/>
      <c r="AB2" s="992"/>
    </row>
    <row r="3" spans="1:55" ht="7.5" customHeight="1" thickBot="1" x14ac:dyDescent="0.2">
      <c r="A3" s="993"/>
      <c r="B3" s="994"/>
      <c r="C3" s="994"/>
      <c r="D3" s="994"/>
      <c r="E3" s="994"/>
      <c r="F3" s="994"/>
      <c r="G3" s="994"/>
      <c r="H3" s="994"/>
      <c r="I3" s="994"/>
      <c r="J3" s="994"/>
      <c r="K3" s="994"/>
      <c r="L3" s="994"/>
      <c r="M3" s="994"/>
      <c r="N3" s="995"/>
      <c r="O3" s="994"/>
      <c r="P3" s="994"/>
      <c r="Q3" s="994"/>
      <c r="R3" s="994"/>
      <c r="S3" s="994"/>
      <c r="T3" s="994"/>
      <c r="U3" s="994"/>
      <c r="V3" s="994"/>
      <c r="W3" s="994"/>
      <c r="X3" s="994"/>
      <c r="Y3" s="994"/>
      <c r="Z3" s="994"/>
      <c r="AA3" s="994"/>
      <c r="AB3" s="995"/>
    </row>
    <row r="4" spans="1:55" s="363" customFormat="1" ht="19.5" customHeight="1" x14ac:dyDescent="0.15">
      <c r="A4" s="996"/>
      <c r="B4" s="3687" t="str">
        <f>入力1!B7</f>
        <v/>
      </c>
      <c r="C4" s="3688"/>
      <c r="D4" s="3688"/>
      <c r="E4" s="3688"/>
      <c r="F4" s="3688"/>
      <c r="G4" s="3688"/>
      <c r="H4" s="3688"/>
      <c r="I4" s="3688"/>
      <c r="J4" s="3688"/>
      <c r="K4" s="3688"/>
      <c r="L4" s="3688"/>
      <c r="M4" s="3689"/>
      <c r="N4" s="997"/>
      <c r="O4" s="998"/>
      <c r="P4" s="3687" t="str">
        <f>$B$4</f>
        <v/>
      </c>
      <c r="Q4" s="3688"/>
      <c r="R4" s="3688"/>
      <c r="S4" s="3688"/>
      <c r="T4" s="3688"/>
      <c r="U4" s="3688"/>
      <c r="V4" s="3688"/>
      <c r="W4" s="3688"/>
      <c r="X4" s="3688"/>
      <c r="Y4" s="3688"/>
      <c r="Z4" s="3688"/>
      <c r="AA4" s="3689"/>
      <c r="AB4" s="3699"/>
      <c r="AC4" s="367"/>
      <c r="AD4" s="366"/>
      <c r="AE4" s="366"/>
      <c r="AF4" s="366"/>
      <c r="AG4" s="366"/>
      <c r="AH4" s="366"/>
      <c r="AI4" s="366"/>
      <c r="AJ4" s="366"/>
      <c r="AK4" s="366"/>
      <c r="AL4" s="366"/>
      <c r="AM4" s="366"/>
      <c r="AN4" s="366"/>
      <c r="AO4" s="364"/>
      <c r="AP4" s="364"/>
      <c r="AQ4" s="367"/>
      <c r="AR4" s="366"/>
      <c r="AS4" s="366"/>
      <c r="AT4" s="366"/>
      <c r="AU4" s="366"/>
      <c r="AV4" s="366"/>
      <c r="AW4" s="366"/>
      <c r="AX4" s="366"/>
      <c r="AY4" s="366"/>
      <c r="AZ4" s="366"/>
      <c r="BA4" s="366"/>
      <c r="BB4" s="366"/>
      <c r="BC4" s="364"/>
    </row>
    <row r="5" spans="1:55" s="363" customFormat="1" ht="19.5" customHeight="1" x14ac:dyDescent="0.15">
      <c r="A5" s="996"/>
      <c r="B5" s="3690"/>
      <c r="C5" s="3691"/>
      <c r="D5" s="3691"/>
      <c r="E5" s="3691"/>
      <c r="F5" s="3691"/>
      <c r="G5" s="3691"/>
      <c r="H5" s="3691"/>
      <c r="I5" s="3691"/>
      <c r="J5" s="3691"/>
      <c r="K5" s="3691"/>
      <c r="L5" s="3691"/>
      <c r="M5" s="3692"/>
      <c r="N5" s="997"/>
      <c r="O5" s="996"/>
      <c r="P5" s="3690"/>
      <c r="Q5" s="3691"/>
      <c r="R5" s="3691"/>
      <c r="S5" s="3691"/>
      <c r="T5" s="3691"/>
      <c r="U5" s="3691"/>
      <c r="V5" s="3691"/>
      <c r="W5" s="3691"/>
      <c r="X5" s="3691"/>
      <c r="Y5" s="3691"/>
      <c r="Z5" s="3691"/>
      <c r="AA5" s="3692"/>
      <c r="AB5" s="3700"/>
      <c r="AC5" s="366"/>
      <c r="AD5" s="366"/>
      <c r="AE5" s="366"/>
      <c r="AF5" s="366"/>
      <c r="AG5" s="366"/>
      <c r="AH5" s="366"/>
      <c r="AI5" s="366"/>
      <c r="AJ5" s="366"/>
      <c r="AK5" s="366"/>
      <c r="AL5" s="366"/>
      <c r="AM5" s="366"/>
      <c r="AN5" s="366"/>
      <c r="AO5" s="364"/>
      <c r="AP5" s="364"/>
      <c r="AQ5" s="366"/>
      <c r="AR5" s="366"/>
      <c r="AS5" s="366"/>
      <c r="AT5" s="366"/>
      <c r="AU5" s="366"/>
      <c r="AV5" s="366"/>
      <c r="AW5" s="366"/>
      <c r="AX5" s="366"/>
      <c r="AY5" s="366"/>
      <c r="AZ5" s="366"/>
      <c r="BA5" s="366"/>
      <c r="BB5" s="366"/>
      <c r="BC5" s="364"/>
    </row>
    <row r="6" spans="1:55" s="363" customFormat="1" ht="19.5" customHeight="1" x14ac:dyDescent="0.15">
      <c r="A6" s="996"/>
      <c r="B6" s="3690"/>
      <c r="C6" s="3691"/>
      <c r="D6" s="3691"/>
      <c r="E6" s="3691"/>
      <c r="F6" s="3691"/>
      <c r="G6" s="3691"/>
      <c r="H6" s="3691"/>
      <c r="I6" s="3691"/>
      <c r="J6" s="3691"/>
      <c r="K6" s="3691"/>
      <c r="L6" s="3691"/>
      <c r="M6" s="3692"/>
      <c r="N6" s="997"/>
      <c r="O6" s="996"/>
      <c r="P6" s="3690"/>
      <c r="Q6" s="3691"/>
      <c r="R6" s="3691"/>
      <c r="S6" s="3691"/>
      <c r="T6" s="3691"/>
      <c r="U6" s="3691"/>
      <c r="V6" s="3691"/>
      <c r="W6" s="3691"/>
      <c r="X6" s="3691"/>
      <c r="Y6" s="3691"/>
      <c r="Z6" s="3691"/>
      <c r="AA6" s="3692"/>
      <c r="AB6" s="3700"/>
      <c r="AC6" s="366"/>
      <c r="AD6" s="366"/>
      <c r="AE6" s="366"/>
      <c r="AF6" s="366"/>
      <c r="AG6" s="366"/>
      <c r="AH6" s="366"/>
      <c r="AI6" s="366"/>
      <c r="AJ6" s="366"/>
      <c r="AK6" s="366"/>
      <c r="AL6" s="366"/>
      <c r="AM6" s="366"/>
      <c r="AN6" s="366"/>
      <c r="AO6" s="364"/>
      <c r="AP6" s="364"/>
      <c r="AQ6" s="366"/>
      <c r="AR6" s="366"/>
      <c r="AS6" s="366"/>
      <c r="AT6" s="366"/>
      <c r="AU6" s="366"/>
      <c r="AV6" s="366"/>
      <c r="AW6" s="366"/>
      <c r="AX6" s="366"/>
      <c r="AY6" s="366"/>
      <c r="AZ6" s="366"/>
      <c r="BA6" s="366"/>
      <c r="BB6" s="366"/>
      <c r="BC6" s="364"/>
    </row>
    <row r="7" spans="1:55" s="363" customFormat="1" ht="24" customHeight="1" x14ac:dyDescent="0.15">
      <c r="A7" s="996"/>
      <c r="B7" s="3693"/>
      <c r="C7" s="3694"/>
      <c r="D7" s="3694"/>
      <c r="E7" s="3694"/>
      <c r="F7" s="3694"/>
      <c r="G7" s="3694"/>
      <c r="H7" s="3694"/>
      <c r="I7" s="3694"/>
      <c r="J7" s="3694"/>
      <c r="K7" s="3694"/>
      <c r="L7" s="3694"/>
      <c r="M7" s="3695"/>
      <c r="N7" s="997"/>
      <c r="O7" s="996"/>
      <c r="P7" s="3693"/>
      <c r="Q7" s="3694"/>
      <c r="R7" s="3694"/>
      <c r="S7" s="3694"/>
      <c r="T7" s="3694"/>
      <c r="U7" s="3694"/>
      <c r="V7" s="3694"/>
      <c r="W7" s="3694"/>
      <c r="X7" s="3694"/>
      <c r="Y7" s="3694"/>
      <c r="Z7" s="3694"/>
      <c r="AA7" s="3695"/>
      <c r="AB7" s="999"/>
      <c r="AC7" s="365"/>
      <c r="AD7" s="365"/>
      <c r="AE7" s="365"/>
      <c r="AF7" s="365"/>
      <c r="AG7" s="365"/>
      <c r="AH7" s="365"/>
      <c r="AI7" s="365"/>
      <c r="AJ7" s="365"/>
      <c r="AK7" s="365"/>
      <c r="AL7" s="365"/>
      <c r="AM7" s="365"/>
      <c r="AN7" s="365"/>
      <c r="AO7" s="364"/>
      <c r="AP7" s="364"/>
      <c r="AQ7" s="365"/>
      <c r="AR7" s="365"/>
      <c r="AS7" s="365"/>
      <c r="AT7" s="365"/>
      <c r="AU7" s="365"/>
      <c r="AV7" s="365"/>
      <c r="AW7" s="365"/>
      <c r="AX7" s="365"/>
      <c r="AY7" s="365"/>
      <c r="AZ7" s="365"/>
      <c r="BA7" s="365"/>
      <c r="BB7" s="365"/>
      <c r="BC7" s="364"/>
    </row>
    <row r="8" spans="1:55" s="363" customFormat="1" ht="24" customHeight="1" x14ac:dyDescent="0.15">
      <c r="A8" s="996"/>
      <c r="B8" s="3693"/>
      <c r="C8" s="3694"/>
      <c r="D8" s="3694"/>
      <c r="E8" s="3694"/>
      <c r="F8" s="3694"/>
      <c r="G8" s="3694"/>
      <c r="H8" s="3694"/>
      <c r="I8" s="3694"/>
      <c r="J8" s="3694"/>
      <c r="K8" s="3694"/>
      <c r="L8" s="3694"/>
      <c r="M8" s="3695"/>
      <c r="N8" s="997"/>
      <c r="O8" s="996"/>
      <c r="P8" s="3693"/>
      <c r="Q8" s="3694"/>
      <c r="R8" s="3694"/>
      <c r="S8" s="3694"/>
      <c r="T8" s="3694"/>
      <c r="U8" s="3694"/>
      <c r="V8" s="3694"/>
      <c r="W8" s="3694"/>
      <c r="X8" s="3694"/>
      <c r="Y8" s="3694"/>
      <c r="Z8" s="3694"/>
      <c r="AA8" s="3695"/>
      <c r="AB8" s="997"/>
      <c r="AC8" s="365"/>
      <c r="AD8" s="365"/>
      <c r="AE8" s="365"/>
      <c r="AF8" s="365"/>
      <c r="AG8" s="365"/>
      <c r="AH8" s="365"/>
      <c r="AI8" s="365"/>
      <c r="AJ8" s="365"/>
      <c r="AK8" s="365"/>
      <c r="AL8" s="365"/>
      <c r="AM8" s="365"/>
      <c r="AN8" s="365"/>
      <c r="AO8" s="364"/>
      <c r="AP8" s="364"/>
      <c r="AQ8" s="365"/>
      <c r="AR8" s="365"/>
      <c r="AS8" s="365"/>
      <c r="AT8" s="365"/>
      <c r="AU8" s="365"/>
      <c r="AV8" s="365"/>
      <c r="AW8" s="365"/>
      <c r="AX8" s="365"/>
      <c r="AY8" s="365"/>
      <c r="AZ8" s="365"/>
      <c r="BA8" s="365"/>
      <c r="BB8" s="365"/>
      <c r="BC8" s="364"/>
    </row>
    <row r="9" spans="1:55" s="363" customFormat="1" ht="24" customHeight="1" x14ac:dyDescent="0.15">
      <c r="A9" s="996"/>
      <c r="B9" s="3693"/>
      <c r="C9" s="3694"/>
      <c r="D9" s="3694"/>
      <c r="E9" s="3694"/>
      <c r="F9" s="3694"/>
      <c r="G9" s="3694"/>
      <c r="H9" s="3694"/>
      <c r="I9" s="3694"/>
      <c r="J9" s="3694"/>
      <c r="K9" s="3694"/>
      <c r="L9" s="3694"/>
      <c r="M9" s="3695"/>
      <c r="N9" s="997"/>
      <c r="O9" s="996"/>
      <c r="P9" s="3693"/>
      <c r="Q9" s="3694"/>
      <c r="R9" s="3694"/>
      <c r="S9" s="3694"/>
      <c r="T9" s="3694"/>
      <c r="U9" s="3694"/>
      <c r="V9" s="3694"/>
      <c r="W9" s="3694"/>
      <c r="X9" s="3694"/>
      <c r="Y9" s="3694"/>
      <c r="Z9" s="3694"/>
      <c r="AA9" s="3695"/>
      <c r="AB9" s="997"/>
      <c r="AC9" s="365"/>
      <c r="AD9" s="365"/>
      <c r="AE9" s="365"/>
      <c r="AF9" s="365"/>
      <c r="AG9" s="365"/>
      <c r="AH9" s="365"/>
      <c r="AI9" s="365"/>
      <c r="AJ9" s="365"/>
      <c r="AK9" s="365"/>
      <c r="AL9" s="365"/>
      <c r="AM9" s="365"/>
      <c r="AN9" s="365"/>
      <c r="AO9" s="364"/>
      <c r="AP9" s="364"/>
      <c r="AQ9" s="365"/>
      <c r="AR9" s="365"/>
      <c r="AS9" s="365"/>
      <c r="AT9" s="365"/>
      <c r="AU9" s="365"/>
      <c r="AV9" s="365"/>
      <c r="AW9" s="365"/>
      <c r="AX9" s="365"/>
      <c r="AY9" s="365"/>
      <c r="AZ9" s="365"/>
      <c r="BA9" s="365"/>
      <c r="BB9" s="365"/>
      <c r="BC9" s="364"/>
    </row>
    <row r="10" spans="1:55" s="363" customFormat="1" ht="24" customHeight="1" thickBot="1" x14ac:dyDescent="0.2">
      <c r="A10" s="996"/>
      <c r="B10" s="3696"/>
      <c r="C10" s="3697"/>
      <c r="D10" s="3697"/>
      <c r="E10" s="3697"/>
      <c r="F10" s="3697"/>
      <c r="G10" s="3697"/>
      <c r="H10" s="3697"/>
      <c r="I10" s="3697"/>
      <c r="J10" s="3697"/>
      <c r="K10" s="3697"/>
      <c r="L10" s="3697"/>
      <c r="M10" s="3698"/>
      <c r="N10" s="997"/>
      <c r="O10" s="996"/>
      <c r="P10" s="3696"/>
      <c r="Q10" s="3697"/>
      <c r="R10" s="3697"/>
      <c r="S10" s="3697"/>
      <c r="T10" s="3697"/>
      <c r="U10" s="3697"/>
      <c r="V10" s="3697"/>
      <c r="W10" s="3697"/>
      <c r="X10" s="3697"/>
      <c r="Y10" s="3697"/>
      <c r="Z10" s="3697"/>
      <c r="AA10" s="3698"/>
      <c r="AB10" s="997"/>
      <c r="AC10" s="365"/>
      <c r="AD10" s="365"/>
      <c r="AE10" s="365"/>
      <c r="AF10" s="365"/>
      <c r="AG10" s="365"/>
      <c r="AH10" s="365"/>
      <c r="AI10" s="365"/>
      <c r="AJ10" s="365"/>
      <c r="AK10" s="365"/>
      <c r="AL10" s="365"/>
      <c r="AM10" s="365"/>
      <c r="AN10" s="365"/>
      <c r="AO10" s="364"/>
      <c r="AP10" s="364"/>
      <c r="AQ10" s="365"/>
      <c r="AR10" s="365"/>
      <c r="AS10" s="365"/>
      <c r="AT10" s="365"/>
      <c r="AU10" s="365"/>
      <c r="AV10" s="365"/>
      <c r="AW10" s="365"/>
      <c r="AX10" s="365"/>
      <c r="AY10" s="365"/>
      <c r="AZ10" s="365"/>
      <c r="BA10" s="365"/>
      <c r="BB10" s="365"/>
      <c r="BC10" s="364"/>
    </row>
    <row r="11" spans="1:55" s="363" customFormat="1" ht="6" customHeight="1" x14ac:dyDescent="0.15">
      <c r="A11" s="996"/>
      <c r="B11" s="1000"/>
      <c r="C11" s="1000"/>
      <c r="D11" s="1000"/>
      <c r="E11" s="1000"/>
      <c r="F11" s="1000"/>
      <c r="G11" s="1000"/>
      <c r="H11" s="1000"/>
      <c r="I11" s="1000"/>
      <c r="J11" s="1000"/>
      <c r="K11" s="1000"/>
      <c r="L11" s="1000"/>
      <c r="M11" s="1000"/>
      <c r="N11" s="997"/>
      <c r="O11" s="996"/>
      <c r="P11" s="1000"/>
      <c r="Q11" s="1000"/>
      <c r="R11" s="1000"/>
      <c r="S11" s="1000"/>
      <c r="T11" s="1000"/>
      <c r="U11" s="1000"/>
      <c r="V11" s="1000"/>
      <c r="W11" s="1000"/>
      <c r="X11" s="1000"/>
      <c r="Y11" s="1000"/>
      <c r="Z11" s="1000"/>
      <c r="AA11" s="1000"/>
      <c r="AB11" s="997"/>
      <c r="AC11" s="365"/>
      <c r="AD11" s="365"/>
      <c r="AE11" s="365"/>
      <c r="AF11" s="365"/>
      <c r="AG11" s="365"/>
      <c r="AH11" s="365"/>
      <c r="AI11" s="365"/>
      <c r="AJ11" s="365"/>
      <c r="AK11" s="365"/>
      <c r="AL11" s="365"/>
      <c r="AM11" s="365"/>
      <c r="AN11" s="365"/>
      <c r="AO11" s="364"/>
      <c r="AP11" s="364"/>
      <c r="AQ11" s="365"/>
      <c r="AR11" s="365"/>
      <c r="AS11" s="365"/>
      <c r="AT11" s="365"/>
      <c r="AU11" s="365"/>
      <c r="AV11" s="365"/>
      <c r="AW11" s="365"/>
      <c r="AX11" s="365"/>
      <c r="AY11" s="365"/>
      <c r="AZ11" s="365"/>
      <c r="BA11" s="365"/>
      <c r="BB11" s="365"/>
      <c r="BC11" s="364"/>
    </row>
    <row r="12" spans="1:55" s="363" customFormat="1" ht="6" customHeight="1" thickBot="1" x14ac:dyDescent="0.2">
      <c r="A12" s="1001"/>
      <c r="B12" s="1002"/>
      <c r="C12" s="1002"/>
      <c r="D12" s="1002"/>
      <c r="E12" s="1002"/>
      <c r="F12" s="1002"/>
      <c r="G12" s="1002"/>
      <c r="H12" s="1002"/>
      <c r="I12" s="1002"/>
      <c r="J12" s="1002"/>
      <c r="K12" s="1002"/>
      <c r="L12" s="1002"/>
      <c r="M12" s="1002"/>
      <c r="N12" s="1003"/>
      <c r="O12" s="1001"/>
      <c r="P12" s="1002"/>
      <c r="Q12" s="1002"/>
      <c r="R12" s="1002"/>
      <c r="S12" s="1002"/>
      <c r="T12" s="1002"/>
      <c r="U12" s="1002"/>
      <c r="V12" s="1002"/>
      <c r="W12" s="1002"/>
      <c r="X12" s="1002"/>
      <c r="Y12" s="1002"/>
      <c r="Z12" s="1002"/>
      <c r="AA12" s="1002"/>
      <c r="AB12" s="1003"/>
      <c r="AC12" s="364"/>
      <c r="AD12" s="364"/>
      <c r="AE12" s="364"/>
      <c r="AF12" s="364"/>
      <c r="AG12" s="364"/>
      <c r="AH12" s="364"/>
      <c r="AI12" s="364"/>
      <c r="AJ12" s="364"/>
      <c r="AK12" s="364"/>
      <c r="AL12" s="364"/>
      <c r="AM12" s="364"/>
      <c r="AN12" s="364"/>
      <c r="AO12" s="364"/>
      <c r="AP12" s="364"/>
      <c r="AQ12" s="364"/>
      <c r="AR12" s="364"/>
      <c r="AS12" s="364"/>
      <c r="AT12" s="364"/>
      <c r="AU12" s="364"/>
      <c r="AV12" s="364"/>
      <c r="AW12" s="364"/>
      <c r="AX12" s="364"/>
      <c r="AY12" s="364"/>
      <c r="AZ12" s="364"/>
      <c r="BA12" s="364"/>
      <c r="BB12" s="364"/>
      <c r="BC12" s="364"/>
    </row>
    <row r="13" spans="1:55" s="363" customFormat="1" ht="19.5" customHeight="1" x14ac:dyDescent="0.15">
      <c r="A13" s="996"/>
      <c r="B13" s="3687" t="str">
        <f>$B$4</f>
        <v/>
      </c>
      <c r="C13" s="3688"/>
      <c r="D13" s="3688"/>
      <c r="E13" s="3688"/>
      <c r="F13" s="3688"/>
      <c r="G13" s="3688"/>
      <c r="H13" s="3688"/>
      <c r="I13" s="3688"/>
      <c r="J13" s="3688"/>
      <c r="K13" s="3688"/>
      <c r="L13" s="3688"/>
      <c r="M13" s="3689"/>
      <c r="N13" s="997"/>
      <c r="O13" s="996"/>
      <c r="P13" s="3687" t="str">
        <f>$B$4</f>
        <v/>
      </c>
      <c r="Q13" s="3688"/>
      <c r="R13" s="3688"/>
      <c r="S13" s="3688"/>
      <c r="T13" s="3688"/>
      <c r="U13" s="3688"/>
      <c r="V13" s="3688"/>
      <c r="W13" s="3688"/>
      <c r="X13" s="3688"/>
      <c r="Y13" s="3688"/>
      <c r="Z13" s="3688"/>
      <c r="AA13" s="3689"/>
      <c r="AB13" s="997"/>
      <c r="AC13" s="367"/>
      <c r="AD13" s="366"/>
      <c r="AE13" s="366"/>
      <c r="AF13" s="366"/>
      <c r="AG13" s="366"/>
      <c r="AH13" s="366"/>
      <c r="AI13" s="366"/>
      <c r="AJ13" s="366"/>
      <c r="AK13" s="366"/>
      <c r="AL13" s="366"/>
      <c r="AM13" s="366"/>
      <c r="AN13" s="366"/>
      <c r="AO13" s="364"/>
      <c r="AP13" s="364"/>
      <c r="AQ13" s="367"/>
      <c r="AR13" s="366"/>
      <c r="AS13" s="366"/>
      <c r="AT13" s="366"/>
      <c r="AU13" s="366"/>
      <c r="AV13" s="366"/>
      <c r="AW13" s="366"/>
      <c r="AX13" s="366"/>
      <c r="AY13" s="366"/>
      <c r="AZ13" s="366"/>
      <c r="BA13" s="366"/>
      <c r="BB13" s="366"/>
      <c r="BC13" s="364"/>
    </row>
    <row r="14" spans="1:55" s="363" customFormat="1" ht="19.5" customHeight="1" x14ac:dyDescent="0.15">
      <c r="A14" s="996"/>
      <c r="B14" s="3690"/>
      <c r="C14" s="3691"/>
      <c r="D14" s="3691"/>
      <c r="E14" s="3691"/>
      <c r="F14" s="3691"/>
      <c r="G14" s="3691"/>
      <c r="H14" s="3691"/>
      <c r="I14" s="3691"/>
      <c r="J14" s="3691"/>
      <c r="K14" s="3691"/>
      <c r="L14" s="3691"/>
      <c r="M14" s="3692"/>
      <c r="N14" s="997"/>
      <c r="O14" s="996"/>
      <c r="P14" s="3690"/>
      <c r="Q14" s="3691"/>
      <c r="R14" s="3691"/>
      <c r="S14" s="3691"/>
      <c r="T14" s="3691"/>
      <c r="U14" s="3691"/>
      <c r="V14" s="3691"/>
      <c r="W14" s="3691"/>
      <c r="X14" s="3691"/>
      <c r="Y14" s="3691"/>
      <c r="Z14" s="3691"/>
      <c r="AA14" s="3692"/>
      <c r="AB14" s="997"/>
      <c r="AC14" s="366"/>
      <c r="AD14" s="366"/>
      <c r="AE14" s="366"/>
      <c r="AF14" s="366"/>
      <c r="AG14" s="366"/>
      <c r="AH14" s="366"/>
      <c r="AI14" s="366"/>
      <c r="AJ14" s="366"/>
      <c r="AK14" s="366"/>
      <c r="AL14" s="366"/>
      <c r="AM14" s="366"/>
      <c r="AN14" s="366"/>
      <c r="AO14" s="364"/>
      <c r="AP14" s="364"/>
      <c r="AQ14" s="366"/>
      <c r="AR14" s="366"/>
      <c r="AS14" s="366"/>
      <c r="AT14" s="366"/>
      <c r="AU14" s="366"/>
      <c r="AV14" s="366"/>
      <c r="AW14" s="366"/>
      <c r="AX14" s="366"/>
      <c r="AY14" s="366"/>
      <c r="AZ14" s="366"/>
      <c r="BA14" s="366"/>
      <c r="BB14" s="366"/>
      <c r="BC14" s="364"/>
    </row>
    <row r="15" spans="1:55" s="363" customFormat="1" ht="19.5" customHeight="1" x14ac:dyDescent="0.15">
      <c r="A15" s="996"/>
      <c r="B15" s="3690"/>
      <c r="C15" s="3691"/>
      <c r="D15" s="3691"/>
      <c r="E15" s="3691"/>
      <c r="F15" s="3691"/>
      <c r="G15" s="3691"/>
      <c r="H15" s="3691"/>
      <c r="I15" s="3691"/>
      <c r="J15" s="3691"/>
      <c r="K15" s="3691"/>
      <c r="L15" s="3691"/>
      <c r="M15" s="3692"/>
      <c r="N15" s="997"/>
      <c r="O15" s="996"/>
      <c r="P15" s="3690"/>
      <c r="Q15" s="3691"/>
      <c r="R15" s="3691"/>
      <c r="S15" s="3691"/>
      <c r="T15" s="3691"/>
      <c r="U15" s="3691"/>
      <c r="V15" s="3691"/>
      <c r="W15" s="3691"/>
      <c r="X15" s="3691"/>
      <c r="Y15" s="3691"/>
      <c r="Z15" s="3691"/>
      <c r="AA15" s="3692"/>
      <c r="AB15" s="997"/>
      <c r="AC15" s="366"/>
      <c r="AD15" s="366"/>
      <c r="AE15" s="366"/>
      <c r="AF15" s="366"/>
      <c r="AG15" s="366"/>
      <c r="AH15" s="366"/>
      <c r="AI15" s="366"/>
      <c r="AJ15" s="366"/>
      <c r="AK15" s="366"/>
      <c r="AL15" s="366"/>
      <c r="AM15" s="366"/>
      <c r="AN15" s="366"/>
      <c r="AO15" s="364"/>
      <c r="AP15" s="364"/>
      <c r="AQ15" s="366"/>
      <c r="AR15" s="366"/>
      <c r="AS15" s="366"/>
      <c r="AT15" s="366"/>
      <c r="AU15" s="366"/>
      <c r="AV15" s="366"/>
      <c r="AW15" s="366"/>
      <c r="AX15" s="366"/>
      <c r="AY15" s="366"/>
      <c r="AZ15" s="366"/>
      <c r="BA15" s="366"/>
      <c r="BB15" s="366"/>
      <c r="BC15" s="364"/>
    </row>
    <row r="16" spans="1:55" s="363" customFormat="1" ht="24" customHeight="1" x14ac:dyDescent="0.15">
      <c r="A16" s="996"/>
      <c r="B16" s="3690"/>
      <c r="C16" s="3691"/>
      <c r="D16" s="3691"/>
      <c r="E16" s="3691"/>
      <c r="F16" s="3691"/>
      <c r="G16" s="3691"/>
      <c r="H16" s="3691"/>
      <c r="I16" s="3691"/>
      <c r="J16" s="3691"/>
      <c r="K16" s="3691"/>
      <c r="L16" s="3691"/>
      <c r="M16" s="3692"/>
      <c r="N16" s="997"/>
      <c r="O16" s="996"/>
      <c r="P16" s="3693"/>
      <c r="Q16" s="3694"/>
      <c r="R16" s="3694"/>
      <c r="S16" s="3694"/>
      <c r="T16" s="3694"/>
      <c r="U16" s="3694"/>
      <c r="V16" s="3694"/>
      <c r="W16" s="3694"/>
      <c r="X16" s="3694"/>
      <c r="Y16" s="3694"/>
      <c r="Z16" s="3694"/>
      <c r="AA16" s="3695"/>
      <c r="AB16" s="997"/>
      <c r="AC16" s="365"/>
      <c r="AD16" s="365"/>
      <c r="AE16" s="365"/>
      <c r="AF16" s="365"/>
      <c r="AG16" s="365"/>
      <c r="AH16" s="365"/>
      <c r="AI16" s="365"/>
      <c r="AJ16" s="365"/>
      <c r="AK16" s="365"/>
      <c r="AL16" s="365"/>
      <c r="AM16" s="365"/>
      <c r="AN16" s="365"/>
      <c r="AO16" s="364"/>
      <c r="AP16" s="364"/>
      <c r="AQ16" s="365"/>
      <c r="AR16" s="365"/>
      <c r="AS16" s="365"/>
      <c r="AT16" s="365"/>
      <c r="AU16" s="365"/>
      <c r="AV16" s="365"/>
      <c r="AW16" s="365"/>
      <c r="AX16" s="365"/>
      <c r="AY16" s="365"/>
      <c r="AZ16" s="365"/>
      <c r="BA16" s="365"/>
      <c r="BB16" s="365"/>
      <c r="BC16" s="364"/>
    </row>
    <row r="17" spans="1:55" s="363" customFormat="1" ht="24" customHeight="1" x14ac:dyDescent="0.15">
      <c r="A17" s="996"/>
      <c r="B17" s="3690"/>
      <c r="C17" s="3691"/>
      <c r="D17" s="3691"/>
      <c r="E17" s="3691"/>
      <c r="F17" s="3691"/>
      <c r="G17" s="3691"/>
      <c r="H17" s="3691"/>
      <c r="I17" s="3691"/>
      <c r="J17" s="3691"/>
      <c r="K17" s="3691"/>
      <c r="L17" s="3691"/>
      <c r="M17" s="3692"/>
      <c r="N17" s="997"/>
      <c r="O17" s="996"/>
      <c r="P17" s="3693"/>
      <c r="Q17" s="3694"/>
      <c r="R17" s="3694"/>
      <c r="S17" s="3694"/>
      <c r="T17" s="3694"/>
      <c r="U17" s="3694"/>
      <c r="V17" s="3694"/>
      <c r="W17" s="3694"/>
      <c r="X17" s="3694"/>
      <c r="Y17" s="3694"/>
      <c r="Z17" s="3694"/>
      <c r="AA17" s="3695"/>
      <c r="AB17" s="997"/>
      <c r="AC17" s="365"/>
      <c r="AD17" s="365"/>
      <c r="AE17" s="365"/>
      <c r="AF17" s="365"/>
      <c r="AG17" s="365"/>
      <c r="AH17" s="365"/>
      <c r="AI17" s="365"/>
      <c r="AJ17" s="365"/>
      <c r="AK17" s="365"/>
      <c r="AL17" s="365"/>
      <c r="AM17" s="365"/>
      <c r="AN17" s="365"/>
      <c r="AO17" s="364"/>
      <c r="AP17" s="364"/>
      <c r="AQ17" s="365"/>
      <c r="AR17" s="365"/>
      <c r="AS17" s="365"/>
      <c r="AT17" s="365"/>
      <c r="AU17" s="365"/>
      <c r="AV17" s="365"/>
      <c r="AW17" s="365"/>
      <c r="AX17" s="365"/>
      <c r="AY17" s="365"/>
      <c r="AZ17" s="365"/>
      <c r="BA17" s="365"/>
      <c r="BB17" s="365"/>
      <c r="BC17" s="364"/>
    </row>
    <row r="18" spans="1:55" s="363" customFormat="1" ht="24" customHeight="1" x14ac:dyDescent="0.15">
      <c r="A18" s="996"/>
      <c r="B18" s="3690"/>
      <c r="C18" s="3691"/>
      <c r="D18" s="3691"/>
      <c r="E18" s="3691"/>
      <c r="F18" s="3691"/>
      <c r="G18" s="3691"/>
      <c r="H18" s="3691"/>
      <c r="I18" s="3691"/>
      <c r="J18" s="3691"/>
      <c r="K18" s="3691"/>
      <c r="L18" s="3691"/>
      <c r="M18" s="3692"/>
      <c r="N18" s="997"/>
      <c r="O18" s="996"/>
      <c r="P18" s="3693"/>
      <c r="Q18" s="3694"/>
      <c r="R18" s="3694"/>
      <c r="S18" s="3694"/>
      <c r="T18" s="3694"/>
      <c r="U18" s="3694"/>
      <c r="V18" s="3694"/>
      <c r="W18" s="3694"/>
      <c r="X18" s="3694"/>
      <c r="Y18" s="3694"/>
      <c r="Z18" s="3694"/>
      <c r="AA18" s="3695"/>
      <c r="AB18" s="997"/>
      <c r="AC18" s="365"/>
      <c r="AD18" s="365"/>
      <c r="AE18" s="365"/>
      <c r="AF18" s="365"/>
      <c r="AG18" s="365"/>
      <c r="AH18" s="365"/>
      <c r="AI18" s="365"/>
      <c r="AJ18" s="365"/>
      <c r="AK18" s="365"/>
      <c r="AL18" s="365"/>
      <c r="AM18" s="365"/>
      <c r="AN18" s="365"/>
      <c r="AO18" s="364"/>
      <c r="AP18" s="364"/>
      <c r="AQ18" s="365"/>
      <c r="AR18" s="365"/>
      <c r="AS18" s="365"/>
      <c r="AT18" s="365"/>
      <c r="AU18" s="365"/>
      <c r="AV18" s="365"/>
      <c r="AW18" s="365"/>
      <c r="AX18" s="365"/>
      <c r="AY18" s="365"/>
      <c r="AZ18" s="365"/>
      <c r="BA18" s="365"/>
      <c r="BB18" s="365"/>
      <c r="BC18" s="364"/>
    </row>
    <row r="19" spans="1:55" s="363" customFormat="1" ht="24" customHeight="1" thickBot="1" x14ac:dyDescent="0.2">
      <c r="A19" s="996"/>
      <c r="B19" s="3701"/>
      <c r="C19" s="3702"/>
      <c r="D19" s="3702"/>
      <c r="E19" s="3702"/>
      <c r="F19" s="3702"/>
      <c r="G19" s="3702"/>
      <c r="H19" s="3702"/>
      <c r="I19" s="3702"/>
      <c r="J19" s="3702"/>
      <c r="K19" s="3702"/>
      <c r="L19" s="3702"/>
      <c r="M19" s="3703"/>
      <c r="N19" s="997"/>
      <c r="O19" s="996"/>
      <c r="P19" s="3696"/>
      <c r="Q19" s="3697"/>
      <c r="R19" s="3697"/>
      <c r="S19" s="3697"/>
      <c r="T19" s="3697"/>
      <c r="U19" s="3697"/>
      <c r="V19" s="3697"/>
      <c r="W19" s="3697"/>
      <c r="X19" s="3697"/>
      <c r="Y19" s="3697"/>
      <c r="Z19" s="3697"/>
      <c r="AA19" s="3698"/>
      <c r="AB19" s="997"/>
      <c r="AC19" s="365"/>
      <c r="AD19" s="365"/>
      <c r="AE19" s="365"/>
      <c r="AF19" s="365"/>
      <c r="AG19" s="365"/>
      <c r="AH19" s="365"/>
      <c r="AI19" s="365"/>
      <c r="AJ19" s="365"/>
      <c r="AK19" s="365"/>
      <c r="AL19" s="365"/>
      <c r="AM19" s="365"/>
      <c r="AN19" s="365"/>
      <c r="AO19" s="364"/>
      <c r="AP19" s="364"/>
      <c r="AQ19" s="365"/>
      <c r="AR19" s="365"/>
      <c r="AS19" s="365"/>
      <c r="AT19" s="365"/>
      <c r="AU19" s="365"/>
      <c r="AV19" s="365"/>
      <c r="AW19" s="365"/>
      <c r="AX19" s="365"/>
      <c r="AY19" s="365"/>
      <c r="AZ19" s="365"/>
      <c r="BA19" s="365"/>
      <c r="BB19" s="365"/>
      <c r="BC19" s="364"/>
    </row>
    <row r="20" spans="1:55" s="363" customFormat="1" ht="6" customHeight="1" x14ac:dyDescent="0.15">
      <c r="A20" s="996"/>
      <c r="B20" s="1000"/>
      <c r="C20" s="1000"/>
      <c r="D20" s="1000"/>
      <c r="E20" s="1000"/>
      <c r="F20" s="1000"/>
      <c r="G20" s="1000"/>
      <c r="H20" s="1000"/>
      <c r="I20" s="1000"/>
      <c r="J20" s="1000"/>
      <c r="K20" s="1000"/>
      <c r="L20" s="1000"/>
      <c r="M20" s="1000"/>
      <c r="N20" s="997"/>
      <c r="O20" s="996"/>
      <c r="P20" s="1000"/>
      <c r="Q20" s="1000"/>
      <c r="R20" s="1000"/>
      <c r="S20" s="1000"/>
      <c r="T20" s="1000"/>
      <c r="U20" s="1000"/>
      <c r="V20" s="1000"/>
      <c r="W20" s="1000"/>
      <c r="X20" s="1000"/>
      <c r="Y20" s="1000"/>
      <c r="Z20" s="1000"/>
      <c r="AA20" s="1000"/>
      <c r="AB20" s="997"/>
      <c r="AC20" s="365"/>
      <c r="AD20" s="365"/>
      <c r="AE20" s="365"/>
      <c r="AF20" s="365"/>
      <c r="AG20" s="365"/>
      <c r="AH20" s="365"/>
      <c r="AI20" s="365"/>
      <c r="AJ20" s="365"/>
      <c r="AK20" s="365"/>
      <c r="AL20" s="365"/>
      <c r="AM20" s="365"/>
      <c r="AN20" s="365"/>
      <c r="AO20" s="364"/>
      <c r="AP20" s="364"/>
      <c r="AQ20" s="365"/>
      <c r="AR20" s="365"/>
      <c r="AS20" s="365"/>
      <c r="AT20" s="365"/>
      <c r="AU20" s="365"/>
      <c r="AV20" s="365"/>
      <c r="AW20" s="365"/>
      <c r="AX20" s="365"/>
      <c r="AY20" s="365"/>
      <c r="AZ20" s="365"/>
      <c r="BA20" s="365"/>
      <c r="BB20" s="365"/>
      <c r="BC20" s="364"/>
    </row>
    <row r="21" spans="1:55" s="363" customFormat="1" ht="6" customHeight="1" thickBot="1" x14ac:dyDescent="0.2">
      <c r="A21" s="1001"/>
      <c r="B21" s="1002"/>
      <c r="C21" s="1002"/>
      <c r="D21" s="1002"/>
      <c r="E21" s="1002"/>
      <c r="F21" s="1002"/>
      <c r="G21" s="1002"/>
      <c r="H21" s="1002"/>
      <c r="I21" s="1002"/>
      <c r="J21" s="1002"/>
      <c r="K21" s="1002"/>
      <c r="L21" s="1002"/>
      <c r="M21" s="1002"/>
      <c r="N21" s="1003"/>
      <c r="O21" s="1001"/>
      <c r="P21" s="1002"/>
      <c r="Q21" s="1002"/>
      <c r="R21" s="1002"/>
      <c r="S21" s="1002"/>
      <c r="T21" s="1002"/>
      <c r="U21" s="1002"/>
      <c r="V21" s="1002"/>
      <c r="W21" s="1002"/>
      <c r="X21" s="1002"/>
      <c r="Y21" s="1002"/>
      <c r="Z21" s="1002"/>
      <c r="AA21" s="1002"/>
      <c r="AB21" s="1003"/>
      <c r="AC21" s="364"/>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4"/>
      <c r="AZ21" s="364"/>
      <c r="BA21" s="364"/>
      <c r="BB21" s="364"/>
      <c r="BC21" s="364"/>
    </row>
    <row r="22" spans="1:55" s="363" customFormat="1" ht="19.5" customHeight="1" x14ac:dyDescent="0.15">
      <c r="A22" s="996"/>
      <c r="B22" s="3687" t="str">
        <f>$B$4</f>
        <v/>
      </c>
      <c r="C22" s="3688"/>
      <c r="D22" s="3688"/>
      <c r="E22" s="3688"/>
      <c r="F22" s="3688"/>
      <c r="G22" s="3688"/>
      <c r="H22" s="3688"/>
      <c r="I22" s="3688"/>
      <c r="J22" s="3688"/>
      <c r="K22" s="3688"/>
      <c r="L22" s="3688"/>
      <c r="M22" s="3689"/>
      <c r="N22" s="997"/>
      <c r="O22" s="996"/>
      <c r="P22" s="3687" t="str">
        <f>$B$4</f>
        <v/>
      </c>
      <c r="Q22" s="3688"/>
      <c r="R22" s="3688"/>
      <c r="S22" s="3688"/>
      <c r="T22" s="3688"/>
      <c r="U22" s="3688"/>
      <c r="V22" s="3688"/>
      <c r="W22" s="3688"/>
      <c r="X22" s="3688"/>
      <c r="Y22" s="3688"/>
      <c r="Z22" s="3688"/>
      <c r="AA22" s="3689"/>
      <c r="AB22" s="997"/>
      <c r="AC22" s="367"/>
      <c r="AD22" s="366"/>
      <c r="AE22" s="366"/>
      <c r="AF22" s="366"/>
      <c r="AG22" s="366"/>
      <c r="AH22" s="366"/>
      <c r="AI22" s="366"/>
      <c r="AJ22" s="366"/>
      <c r="AK22" s="366"/>
      <c r="AL22" s="366"/>
      <c r="AM22" s="366"/>
      <c r="AN22" s="366"/>
      <c r="AO22" s="364"/>
      <c r="AP22" s="364"/>
      <c r="AQ22" s="367"/>
      <c r="AR22" s="366"/>
      <c r="AS22" s="366"/>
      <c r="AT22" s="366"/>
      <c r="AU22" s="366"/>
      <c r="AV22" s="366"/>
      <c r="AW22" s="366"/>
      <c r="AX22" s="366"/>
      <c r="AY22" s="366"/>
      <c r="AZ22" s="366"/>
      <c r="BA22" s="366"/>
      <c r="BB22" s="366"/>
      <c r="BC22" s="364"/>
    </row>
    <row r="23" spans="1:55" s="363" customFormat="1" ht="19.5" customHeight="1" x14ac:dyDescent="0.15">
      <c r="A23" s="996"/>
      <c r="B23" s="3690"/>
      <c r="C23" s="3691"/>
      <c r="D23" s="3691"/>
      <c r="E23" s="3691"/>
      <c r="F23" s="3691"/>
      <c r="G23" s="3691"/>
      <c r="H23" s="3691"/>
      <c r="I23" s="3691"/>
      <c r="J23" s="3691"/>
      <c r="K23" s="3691"/>
      <c r="L23" s="3691"/>
      <c r="M23" s="3692"/>
      <c r="N23" s="997"/>
      <c r="O23" s="996"/>
      <c r="P23" s="3690"/>
      <c r="Q23" s="3691"/>
      <c r="R23" s="3691"/>
      <c r="S23" s="3691"/>
      <c r="T23" s="3691"/>
      <c r="U23" s="3691"/>
      <c r="V23" s="3691"/>
      <c r="W23" s="3691"/>
      <c r="X23" s="3691"/>
      <c r="Y23" s="3691"/>
      <c r="Z23" s="3691"/>
      <c r="AA23" s="3692"/>
      <c r="AB23" s="997"/>
      <c r="AC23" s="366"/>
      <c r="AD23" s="366"/>
      <c r="AE23" s="366"/>
      <c r="AF23" s="366"/>
      <c r="AG23" s="366"/>
      <c r="AH23" s="366"/>
      <c r="AI23" s="366"/>
      <c r="AJ23" s="366"/>
      <c r="AK23" s="366"/>
      <c r="AL23" s="366"/>
      <c r="AM23" s="366"/>
      <c r="AN23" s="366"/>
      <c r="AO23" s="364"/>
      <c r="AP23" s="364"/>
      <c r="AQ23" s="366"/>
      <c r="AR23" s="366"/>
      <c r="AS23" s="366"/>
      <c r="AT23" s="366"/>
      <c r="AU23" s="366"/>
      <c r="AV23" s="366"/>
      <c r="AW23" s="366"/>
      <c r="AX23" s="366"/>
      <c r="AY23" s="366"/>
      <c r="AZ23" s="366"/>
      <c r="BA23" s="366"/>
      <c r="BB23" s="366"/>
      <c r="BC23" s="364"/>
    </row>
    <row r="24" spans="1:55" s="363" customFormat="1" ht="19.5" customHeight="1" x14ac:dyDescent="0.15">
      <c r="A24" s="996"/>
      <c r="B24" s="3690"/>
      <c r="C24" s="3691"/>
      <c r="D24" s="3691"/>
      <c r="E24" s="3691"/>
      <c r="F24" s="3691"/>
      <c r="G24" s="3691"/>
      <c r="H24" s="3691"/>
      <c r="I24" s="3691"/>
      <c r="J24" s="3691"/>
      <c r="K24" s="3691"/>
      <c r="L24" s="3691"/>
      <c r="M24" s="3692"/>
      <c r="N24" s="997"/>
      <c r="O24" s="996"/>
      <c r="P24" s="3690"/>
      <c r="Q24" s="3691"/>
      <c r="R24" s="3691"/>
      <c r="S24" s="3691"/>
      <c r="T24" s="3691"/>
      <c r="U24" s="3691"/>
      <c r="V24" s="3691"/>
      <c r="W24" s="3691"/>
      <c r="X24" s="3691"/>
      <c r="Y24" s="3691"/>
      <c r="Z24" s="3691"/>
      <c r="AA24" s="3692"/>
      <c r="AB24" s="997"/>
      <c r="AC24" s="366"/>
      <c r="AD24" s="366"/>
      <c r="AE24" s="366"/>
      <c r="AF24" s="366"/>
      <c r="AG24" s="366"/>
      <c r="AH24" s="366"/>
      <c r="AI24" s="366"/>
      <c r="AJ24" s="366"/>
      <c r="AK24" s="366"/>
      <c r="AL24" s="366"/>
      <c r="AM24" s="366"/>
      <c r="AN24" s="366"/>
      <c r="AO24" s="364"/>
      <c r="AP24" s="364"/>
      <c r="AQ24" s="366"/>
      <c r="AR24" s="366"/>
      <c r="AS24" s="366"/>
      <c r="AT24" s="366"/>
      <c r="AU24" s="366"/>
      <c r="AV24" s="366"/>
      <c r="AW24" s="366"/>
      <c r="AX24" s="366"/>
      <c r="AY24" s="366"/>
      <c r="AZ24" s="366"/>
      <c r="BA24" s="366"/>
      <c r="BB24" s="366"/>
      <c r="BC24" s="364"/>
    </row>
    <row r="25" spans="1:55" s="363" customFormat="1" ht="24" customHeight="1" x14ac:dyDescent="0.15">
      <c r="A25" s="996"/>
      <c r="B25" s="3693"/>
      <c r="C25" s="3694"/>
      <c r="D25" s="3694"/>
      <c r="E25" s="3694"/>
      <c r="F25" s="3694"/>
      <c r="G25" s="3694"/>
      <c r="H25" s="3694"/>
      <c r="I25" s="3694"/>
      <c r="J25" s="3694"/>
      <c r="K25" s="3694"/>
      <c r="L25" s="3694"/>
      <c r="M25" s="3695"/>
      <c r="N25" s="997"/>
      <c r="O25" s="996"/>
      <c r="P25" s="3693"/>
      <c r="Q25" s="3694"/>
      <c r="R25" s="3694"/>
      <c r="S25" s="3694"/>
      <c r="T25" s="3694"/>
      <c r="U25" s="3694"/>
      <c r="V25" s="3694"/>
      <c r="W25" s="3694"/>
      <c r="X25" s="3694"/>
      <c r="Y25" s="3694"/>
      <c r="Z25" s="3694"/>
      <c r="AA25" s="3695"/>
      <c r="AB25" s="997"/>
      <c r="AC25" s="365"/>
      <c r="AD25" s="365"/>
      <c r="AE25" s="365"/>
      <c r="AF25" s="365"/>
      <c r="AG25" s="365"/>
      <c r="AH25" s="365"/>
      <c r="AI25" s="365"/>
      <c r="AJ25" s="365"/>
      <c r="AK25" s="365"/>
      <c r="AL25" s="365"/>
      <c r="AM25" s="365"/>
      <c r="AN25" s="365"/>
      <c r="AO25" s="364"/>
      <c r="AP25" s="364"/>
      <c r="AQ25" s="365"/>
      <c r="AR25" s="365"/>
      <c r="AS25" s="365"/>
      <c r="AT25" s="365"/>
      <c r="AU25" s="365"/>
      <c r="AV25" s="365"/>
      <c r="AW25" s="365"/>
      <c r="AX25" s="365"/>
      <c r="AY25" s="365"/>
      <c r="AZ25" s="365"/>
      <c r="BA25" s="365"/>
      <c r="BB25" s="365"/>
      <c r="BC25" s="364"/>
    </row>
    <row r="26" spans="1:55" s="363" customFormat="1" ht="24" customHeight="1" x14ac:dyDescent="0.15">
      <c r="A26" s="996"/>
      <c r="B26" s="3693"/>
      <c r="C26" s="3694"/>
      <c r="D26" s="3694"/>
      <c r="E26" s="3694"/>
      <c r="F26" s="3694"/>
      <c r="G26" s="3694"/>
      <c r="H26" s="3694"/>
      <c r="I26" s="3694"/>
      <c r="J26" s="3694"/>
      <c r="K26" s="3694"/>
      <c r="L26" s="3694"/>
      <c r="M26" s="3695"/>
      <c r="N26" s="997"/>
      <c r="O26" s="996"/>
      <c r="P26" s="3693"/>
      <c r="Q26" s="3694"/>
      <c r="R26" s="3694"/>
      <c r="S26" s="3694"/>
      <c r="T26" s="3694"/>
      <c r="U26" s="3694"/>
      <c r="V26" s="3694"/>
      <c r="W26" s="3694"/>
      <c r="X26" s="3694"/>
      <c r="Y26" s="3694"/>
      <c r="Z26" s="3694"/>
      <c r="AA26" s="3695"/>
      <c r="AB26" s="997"/>
      <c r="AC26" s="365"/>
      <c r="AD26" s="365"/>
      <c r="AE26" s="365"/>
      <c r="AF26" s="365"/>
      <c r="AG26" s="365"/>
      <c r="AH26" s="365"/>
      <c r="AI26" s="365"/>
      <c r="AJ26" s="365"/>
      <c r="AK26" s="365"/>
      <c r="AL26" s="365"/>
      <c r="AM26" s="365"/>
      <c r="AN26" s="365"/>
      <c r="AO26" s="364"/>
      <c r="AP26" s="364"/>
      <c r="AQ26" s="365"/>
      <c r="AR26" s="365"/>
      <c r="AS26" s="365"/>
      <c r="AT26" s="365"/>
      <c r="AU26" s="365"/>
      <c r="AV26" s="365"/>
      <c r="AW26" s="365"/>
      <c r="AX26" s="365"/>
      <c r="AY26" s="365"/>
      <c r="AZ26" s="365"/>
      <c r="BA26" s="365"/>
      <c r="BB26" s="365"/>
      <c r="BC26" s="364"/>
    </row>
    <row r="27" spans="1:55" s="363" customFormat="1" ht="24" customHeight="1" x14ac:dyDescent="0.15">
      <c r="A27" s="996"/>
      <c r="B27" s="3693"/>
      <c r="C27" s="3694"/>
      <c r="D27" s="3694"/>
      <c r="E27" s="3694"/>
      <c r="F27" s="3694"/>
      <c r="G27" s="3694"/>
      <c r="H27" s="3694"/>
      <c r="I27" s="3694"/>
      <c r="J27" s="3694"/>
      <c r="K27" s="3694"/>
      <c r="L27" s="3694"/>
      <c r="M27" s="3695"/>
      <c r="N27" s="997"/>
      <c r="O27" s="996"/>
      <c r="P27" s="3693"/>
      <c r="Q27" s="3694"/>
      <c r="R27" s="3694"/>
      <c r="S27" s="3694"/>
      <c r="T27" s="3694"/>
      <c r="U27" s="3694"/>
      <c r="V27" s="3694"/>
      <c r="W27" s="3694"/>
      <c r="X27" s="3694"/>
      <c r="Y27" s="3694"/>
      <c r="Z27" s="3694"/>
      <c r="AA27" s="3695"/>
      <c r="AB27" s="997"/>
      <c r="AC27" s="365"/>
      <c r="AD27" s="365"/>
      <c r="AE27" s="365"/>
      <c r="AF27" s="365"/>
      <c r="AG27" s="365"/>
      <c r="AH27" s="365"/>
      <c r="AI27" s="365"/>
      <c r="AJ27" s="365"/>
      <c r="AK27" s="365"/>
      <c r="AL27" s="365"/>
      <c r="AM27" s="365"/>
      <c r="AN27" s="365"/>
      <c r="AO27" s="364"/>
      <c r="AP27" s="364"/>
      <c r="AQ27" s="365"/>
      <c r="AR27" s="365"/>
      <c r="AS27" s="365"/>
      <c r="AT27" s="365"/>
      <c r="AU27" s="365"/>
      <c r="AV27" s="365"/>
      <c r="AW27" s="365"/>
      <c r="AX27" s="365"/>
      <c r="AY27" s="365"/>
      <c r="AZ27" s="365"/>
      <c r="BA27" s="365"/>
      <c r="BB27" s="365"/>
      <c r="BC27" s="364"/>
    </row>
    <row r="28" spans="1:55" s="363" customFormat="1" ht="24" customHeight="1" thickBot="1" x14ac:dyDescent="0.2">
      <c r="A28" s="996"/>
      <c r="B28" s="3696"/>
      <c r="C28" s="3697"/>
      <c r="D28" s="3697"/>
      <c r="E28" s="3697"/>
      <c r="F28" s="3697"/>
      <c r="G28" s="3697"/>
      <c r="H28" s="3697"/>
      <c r="I28" s="3697"/>
      <c r="J28" s="3697"/>
      <c r="K28" s="3697"/>
      <c r="L28" s="3697"/>
      <c r="M28" s="3698"/>
      <c r="N28" s="997"/>
      <c r="O28" s="996"/>
      <c r="P28" s="3696"/>
      <c r="Q28" s="3697"/>
      <c r="R28" s="3697"/>
      <c r="S28" s="3697"/>
      <c r="T28" s="3697"/>
      <c r="U28" s="3697"/>
      <c r="V28" s="3697"/>
      <c r="W28" s="3697"/>
      <c r="X28" s="3697"/>
      <c r="Y28" s="3697"/>
      <c r="Z28" s="3697"/>
      <c r="AA28" s="3698"/>
      <c r="AB28" s="997"/>
      <c r="AC28" s="365"/>
      <c r="AD28" s="365"/>
      <c r="AE28" s="365"/>
      <c r="AF28" s="365"/>
      <c r="AG28" s="365"/>
      <c r="AH28" s="365"/>
      <c r="AI28" s="365"/>
      <c r="AJ28" s="365"/>
      <c r="AK28" s="365"/>
      <c r="AL28" s="365"/>
      <c r="AM28" s="365"/>
      <c r="AN28" s="365"/>
      <c r="AO28" s="364"/>
      <c r="AP28" s="364"/>
      <c r="AQ28" s="365"/>
      <c r="AR28" s="365"/>
      <c r="AS28" s="365"/>
      <c r="AT28" s="365"/>
      <c r="AU28" s="365"/>
      <c r="AV28" s="365"/>
      <c r="AW28" s="365"/>
      <c r="AX28" s="365"/>
      <c r="AY28" s="365"/>
      <c r="AZ28" s="365"/>
      <c r="BA28" s="365"/>
      <c r="BB28" s="365"/>
      <c r="BC28" s="364"/>
    </row>
    <row r="29" spans="1:55" s="363" customFormat="1" ht="6" customHeight="1" x14ac:dyDescent="0.15">
      <c r="A29" s="996"/>
      <c r="B29" s="1000"/>
      <c r="C29" s="1000"/>
      <c r="D29" s="1000"/>
      <c r="E29" s="1000"/>
      <c r="F29" s="1000"/>
      <c r="G29" s="1000"/>
      <c r="H29" s="1000"/>
      <c r="I29" s="1000"/>
      <c r="J29" s="1000"/>
      <c r="K29" s="1000"/>
      <c r="L29" s="1000"/>
      <c r="M29" s="1000"/>
      <c r="N29" s="997"/>
      <c r="O29" s="996"/>
      <c r="P29" s="1000"/>
      <c r="Q29" s="1000"/>
      <c r="R29" s="1000"/>
      <c r="S29" s="1000"/>
      <c r="T29" s="1000"/>
      <c r="U29" s="1000"/>
      <c r="V29" s="1000"/>
      <c r="W29" s="1000"/>
      <c r="X29" s="1000"/>
      <c r="Y29" s="1000"/>
      <c r="Z29" s="1000"/>
      <c r="AA29" s="1000"/>
      <c r="AB29" s="997"/>
      <c r="AC29" s="365"/>
      <c r="AD29" s="365"/>
      <c r="AE29" s="365"/>
      <c r="AF29" s="365"/>
      <c r="AG29" s="365"/>
      <c r="AH29" s="365"/>
      <c r="AI29" s="365"/>
      <c r="AJ29" s="365"/>
      <c r="AK29" s="365"/>
      <c r="AL29" s="365"/>
      <c r="AM29" s="365"/>
      <c r="AN29" s="365"/>
      <c r="AO29" s="364"/>
      <c r="AP29" s="364"/>
      <c r="AQ29" s="365"/>
      <c r="AR29" s="365"/>
      <c r="AS29" s="365"/>
      <c r="AT29" s="365"/>
      <c r="AU29" s="365"/>
      <c r="AV29" s="365"/>
      <c r="AW29" s="365"/>
      <c r="AX29" s="365"/>
      <c r="AY29" s="365"/>
      <c r="AZ29" s="365"/>
      <c r="BA29" s="365"/>
      <c r="BB29" s="365"/>
      <c r="BC29" s="364"/>
    </row>
    <row r="30" spans="1:55" s="363" customFormat="1" ht="6" customHeight="1" thickBot="1" x14ac:dyDescent="0.2">
      <c r="A30" s="1001"/>
      <c r="B30" s="1002"/>
      <c r="C30" s="1002"/>
      <c r="D30" s="1002"/>
      <c r="E30" s="1002"/>
      <c r="F30" s="1002"/>
      <c r="G30" s="1002"/>
      <c r="H30" s="1002"/>
      <c r="I30" s="1002"/>
      <c r="J30" s="1002"/>
      <c r="K30" s="1002"/>
      <c r="L30" s="1002"/>
      <c r="M30" s="1002"/>
      <c r="N30" s="1003"/>
      <c r="O30" s="1001"/>
      <c r="P30" s="1002"/>
      <c r="Q30" s="1002"/>
      <c r="R30" s="1002"/>
      <c r="S30" s="1002"/>
      <c r="T30" s="1002"/>
      <c r="U30" s="1002"/>
      <c r="V30" s="1002"/>
      <c r="W30" s="1002"/>
      <c r="X30" s="1002"/>
      <c r="Y30" s="1002"/>
      <c r="Z30" s="1002"/>
      <c r="AA30" s="1002"/>
      <c r="AB30" s="1003"/>
      <c r="AC30" s="364"/>
      <c r="AD30" s="364"/>
      <c r="AE30" s="364"/>
      <c r="AF30" s="364"/>
      <c r="AG30" s="364"/>
      <c r="AH30" s="364"/>
      <c r="AI30" s="364"/>
      <c r="AJ30" s="364"/>
      <c r="AK30" s="364"/>
      <c r="AL30" s="364"/>
      <c r="AM30" s="364"/>
      <c r="AN30" s="364"/>
      <c r="AO30" s="364"/>
      <c r="AP30" s="364"/>
      <c r="AQ30" s="364"/>
      <c r="AR30" s="364"/>
      <c r="AS30" s="364"/>
      <c r="AT30" s="364"/>
      <c r="AU30" s="364"/>
      <c r="AV30" s="364"/>
      <c r="AW30" s="364"/>
      <c r="AX30" s="364"/>
      <c r="AY30" s="364"/>
      <c r="AZ30" s="364"/>
      <c r="BA30" s="364"/>
      <c r="BB30" s="364"/>
      <c r="BC30" s="364"/>
    </row>
    <row r="31" spans="1:55" s="363" customFormat="1" ht="19.5" customHeight="1" x14ac:dyDescent="0.15">
      <c r="A31" s="996"/>
      <c r="B31" s="3687" t="str">
        <f>$B$4</f>
        <v/>
      </c>
      <c r="C31" s="3688"/>
      <c r="D31" s="3688"/>
      <c r="E31" s="3688"/>
      <c r="F31" s="3688"/>
      <c r="G31" s="3688"/>
      <c r="H31" s="3688"/>
      <c r="I31" s="3688"/>
      <c r="J31" s="3688"/>
      <c r="K31" s="3688"/>
      <c r="L31" s="3688"/>
      <c r="M31" s="3689"/>
      <c r="N31" s="997"/>
      <c r="O31" s="996"/>
      <c r="P31" s="3687" t="str">
        <f>$B$4</f>
        <v/>
      </c>
      <c r="Q31" s="3688"/>
      <c r="R31" s="3688"/>
      <c r="S31" s="3688"/>
      <c r="T31" s="3688"/>
      <c r="U31" s="3688"/>
      <c r="V31" s="3688"/>
      <c r="W31" s="3688"/>
      <c r="X31" s="3688"/>
      <c r="Y31" s="3688"/>
      <c r="Z31" s="3688"/>
      <c r="AA31" s="3689"/>
      <c r="AB31" s="997"/>
      <c r="AC31" s="367"/>
      <c r="AD31" s="366"/>
      <c r="AE31" s="366"/>
      <c r="AF31" s="366"/>
      <c r="AG31" s="366"/>
      <c r="AH31" s="366"/>
      <c r="AI31" s="366"/>
      <c r="AJ31" s="366"/>
      <c r="AK31" s="366"/>
      <c r="AL31" s="366"/>
      <c r="AM31" s="366"/>
      <c r="AN31" s="366"/>
      <c r="AO31" s="364"/>
      <c r="AP31" s="364"/>
      <c r="AQ31" s="367"/>
      <c r="AR31" s="366"/>
      <c r="AS31" s="366"/>
      <c r="AT31" s="366"/>
      <c r="AU31" s="366"/>
      <c r="AV31" s="366"/>
      <c r="AW31" s="366"/>
      <c r="AX31" s="366"/>
      <c r="AY31" s="366"/>
      <c r="AZ31" s="366"/>
      <c r="BA31" s="366"/>
      <c r="BB31" s="366"/>
      <c r="BC31" s="364"/>
    </row>
    <row r="32" spans="1:55" s="363" customFormat="1" ht="19.5" customHeight="1" x14ac:dyDescent="0.15">
      <c r="A32" s="996"/>
      <c r="B32" s="3690"/>
      <c r="C32" s="3691"/>
      <c r="D32" s="3691"/>
      <c r="E32" s="3691"/>
      <c r="F32" s="3691"/>
      <c r="G32" s="3691"/>
      <c r="H32" s="3691"/>
      <c r="I32" s="3691"/>
      <c r="J32" s="3691"/>
      <c r="K32" s="3691"/>
      <c r="L32" s="3691"/>
      <c r="M32" s="3692"/>
      <c r="N32" s="997"/>
      <c r="O32" s="996"/>
      <c r="P32" s="3690"/>
      <c r="Q32" s="3691"/>
      <c r="R32" s="3691"/>
      <c r="S32" s="3691"/>
      <c r="T32" s="3691"/>
      <c r="U32" s="3691"/>
      <c r="V32" s="3691"/>
      <c r="W32" s="3691"/>
      <c r="X32" s="3691"/>
      <c r="Y32" s="3691"/>
      <c r="Z32" s="3691"/>
      <c r="AA32" s="3692"/>
      <c r="AB32" s="997"/>
      <c r="AC32" s="366"/>
      <c r="AD32" s="366"/>
      <c r="AE32" s="366"/>
      <c r="AF32" s="366"/>
      <c r="AG32" s="366"/>
      <c r="AH32" s="366"/>
      <c r="AI32" s="366"/>
      <c r="AJ32" s="366"/>
      <c r="AK32" s="366"/>
      <c r="AL32" s="366"/>
      <c r="AM32" s="366"/>
      <c r="AN32" s="366"/>
      <c r="AO32" s="364"/>
      <c r="AP32" s="364"/>
      <c r="AQ32" s="366"/>
      <c r="AR32" s="366"/>
      <c r="AS32" s="366"/>
      <c r="AT32" s="366"/>
      <c r="AU32" s="366"/>
      <c r="AV32" s="366"/>
      <c r="AW32" s="366"/>
      <c r="AX32" s="366"/>
      <c r="AY32" s="366"/>
      <c r="AZ32" s="366"/>
      <c r="BA32" s="366"/>
      <c r="BB32" s="366"/>
      <c r="BC32" s="364"/>
    </row>
    <row r="33" spans="1:55" s="363" customFormat="1" ht="19.5" customHeight="1" x14ac:dyDescent="0.15">
      <c r="A33" s="996"/>
      <c r="B33" s="3690"/>
      <c r="C33" s="3691"/>
      <c r="D33" s="3691"/>
      <c r="E33" s="3691"/>
      <c r="F33" s="3691"/>
      <c r="G33" s="3691"/>
      <c r="H33" s="3691"/>
      <c r="I33" s="3691"/>
      <c r="J33" s="3691"/>
      <c r="K33" s="3691"/>
      <c r="L33" s="3691"/>
      <c r="M33" s="3692"/>
      <c r="N33" s="997"/>
      <c r="O33" s="996"/>
      <c r="P33" s="3690"/>
      <c r="Q33" s="3691"/>
      <c r="R33" s="3691"/>
      <c r="S33" s="3691"/>
      <c r="T33" s="3691"/>
      <c r="U33" s="3691"/>
      <c r="V33" s="3691"/>
      <c r="W33" s="3691"/>
      <c r="X33" s="3691"/>
      <c r="Y33" s="3691"/>
      <c r="Z33" s="3691"/>
      <c r="AA33" s="3692"/>
      <c r="AB33" s="997"/>
      <c r="AC33" s="366"/>
      <c r="AD33" s="366"/>
      <c r="AE33" s="366"/>
      <c r="AF33" s="366"/>
      <c r="AG33" s="366"/>
      <c r="AH33" s="366"/>
      <c r="AI33" s="366"/>
      <c r="AJ33" s="366"/>
      <c r="AK33" s="366"/>
      <c r="AL33" s="366"/>
      <c r="AM33" s="366"/>
      <c r="AN33" s="366"/>
      <c r="AO33" s="364"/>
      <c r="AP33" s="364"/>
      <c r="AQ33" s="366"/>
      <c r="AR33" s="366"/>
      <c r="AS33" s="366"/>
      <c r="AT33" s="366"/>
      <c r="AU33" s="366"/>
      <c r="AV33" s="366"/>
      <c r="AW33" s="366"/>
      <c r="AX33" s="366"/>
      <c r="AY33" s="366"/>
      <c r="AZ33" s="366"/>
      <c r="BA33" s="366"/>
      <c r="BB33" s="366"/>
      <c r="BC33" s="364"/>
    </row>
    <row r="34" spans="1:55" s="363" customFormat="1" ht="24" customHeight="1" x14ac:dyDescent="0.15">
      <c r="A34" s="996"/>
      <c r="B34" s="3693"/>
      <c r="C34" s="3694"/>
      <c r="D34" s="3694"/>
      <c r="E34" s="3694"/>
      <c r="F34" s="3694"/>
      <c r="G34" s="3694"/>
      <c r="H34" s="3694"/>
      <c r="I34" s="3694"/>
      <c r="J34" s="3694"/>
      <c r="K34" s="3694"/>
      <c r="L34" s="3694"/>
      <c r="M34" s="3695"/>
      <c r="N34" s="997"/>
      <c r="O34" s="996"/>
      <c r="P34" s="3693"/>
      <c r="Q34" s="3694"/>
      <c r="R34" s="3694"/>
      <c r="S34" s="3694"/>
      <c r="T34" s="3694"/>
      <c r="U34" s="3694"/>
      <c r="V34" s="3694"/>
      <c r="W34" s="3694"/>
      <c r="X34" s="3694"/>
      <c r="Y34" s="3694"/>
      <c r="Z34" s="3694"/>
      <c r="AA34" s="3695"/>
      <c r="AB34" s="997"/>
      <c r="AC34" s="365"/>
      <c r="AD34" s="365"/>
      <c r="AE34" s="365"/>
      <c r="AF34" s="365"/>
      <c r="AG34" s="365"/>
      <c r="AH34" s="365"/>
      <c r="AI34" s="365"/>
      <c r="AJ34" s="365"/>
      <c r="AK34" s="365"/>
      <c r="AL34" s="365"/>
      <c r="AM34" s="365"/>
      <c r="AN34" s="365"/>
      <c r="AO34" s="364"/>
      <c r="AP34" s="364"/>
      <c r="AQ34" s="365"/>
      <c r="AR34" s="365"/>
      <c r="AS34" s="365"/>
      <c r="AT34" s="365"/>
      <c r="AU34" s="365"/>
      <c r="AV34" s="365"/>
      <c r="AW34" s="365"/>
      <c r="AX34" s="365"/>
      <c r="AY34" s="365"/>
      <c r="AZ34" s="365"/>
      <c r="BA34" s="365"/>
      <c r="BB34" s="365"/>
      <c r="BC34" s="364"/>
    </row>
    <row r="35" spans="1:55" s="363" customFormat="1" ht="24" customHeight="1" x14ac:dyDescent="0.15">
      <c r="A35" s="996"/>
      <c r="B35" s="3693"/>
      <c r="C35" s="3694"/>
      <c r="D35" s="3694"/>
      <c r="E35" s="3694"/>
      <c r="F35" s="3694"/>
      <c r="G35" s="3694"/>
      <c r="H35" s="3694"/>
      <c r="I35" s="3694"/>
      <c r="J35" s="3694"/>
      <c r="K35" s="3694"/>
      <c r="L35" s="3694"/>
      <c r="M35" s="3695"/>
      <c r="N35" s="997"/>
      <c r="O35" s="996"/>
      <c r="P35" s="3693"/>
      <c r="Q35" s="3694"/>
      <c r="R35" s="3694"/>
      <c r="S35" s="3694"/>
      <c r="T35" s="3694"/>
      <c r="U35" s="3694"/>
      <c r="V35" s="3694"/>
      <c r="W35" s="3694"/>
      <c r="X35" s="3694"/>
      <c r="Y35" s="3694"/>
      <c r="Z35" s="3694"/>
      <c r="AA35" s="3695"/>
      <c r="AB35" s="997"/>
      <c r="AC35" s="365"/>
      <c r="AD35" s="365"/>
      <c r="AE35" s="365"/>
      <c r="AF35" s="365"/>
      <c r="AG35" s="365"/>
      <c r="AH35" s="365"/>
      <c r="AI35" s="365"/>
      <c r="AJ35" s="365"/>
      <c r="AK35" s="365"/>
      <c r="AL35" s="365"/>
      <c r="AM35" s="365"/>
      <c r="AN35" s="365"/>
      <c r="AO35" s="364"/>
      <c r="AP35" s="364"/>
      <c r="AQ35" s="365"/>
      <c r="AR35" s="365"/>
      <c r="AS35" s="365"/>
      <c r="AT35" s="365"/>
      <c r="AU35" s="365"/>
      <c r="AV35" s="365"/>
      <c r="AW35" s="365"/>
      <c r="AX35" s="365"/>
      <c r="AY35" s="365"/>
      <c r="AZ35" s="365"/>
      <c r="BA35" s="365"/>
      <c r="BB35" s="365"/>
      <c r="BC35" s="364"/>
    </row>
    <row r="36" spans="1:55" s="363" customFormat="1" ht="24" customHeight="1" x14ac:dyDescent="0.15">
      <c r="A36" s="996"/>
      <c r="B36" s="3693"/>
      <c r="C36" s="3694"/>
      <c r="D36" s="3694"/>
      <c r="E36" s="3694"/>
      <c r="F36" s="3694"/>
      <c r="G36" s="3694"/>
      <c r="H36" s="3694"/>
      <c r="I36" s="3694"/>
      <c r="J36" s="3694"/>
      <c r="K36" s="3694"/>
      <c r="L36" s="3694"/>
      <c r="M36" s="3695"/>
      <c r="N36" s="997"/>
      <c r="O36" s="996"/>
      <c r="P36" s="3693"/>
      <c r="Q36" s="3694"/>
      <c r="R36" s="3694"/>
      <c r="S36" s="3694"/>
      <c r="T36" s="3694"/>
      <c r="U36" s="3694"/>
      <c r="V36" s="3694"/>
      <c r="W36" s="3694"/>
      <c r="X36" s="3694"/>
      <c r="Y36" s="3694"/>
      <c r="Z36" s="3694"/>
      <c r="AA36" s="3695"/>
      <c r="AB36" s="997"/>
      <c r="AC36" s="365"/>
      <c r="AD36" s="365"/>
      <c r="AE36" s="365"/>
      <c r="AF36" s="365"/>
      <c r="AG36" s="365"/>
      <c r="AH36" s="365"/>
      <c r="AI36" s="365"/>
      <c r="AJ36" s="365"/>
      <c r="AK36" s="365"/>
      <c r="AL36" s="365"/>
      <c r="AM36" s="365"/>
      <c r="AN36" s="365"/>
      <c r="AO36" s="364"/>
      <c r="AP36" s="364"/>
      <c r="AQ36" s="365"/>
      <c r="AR36" s="365"/>
      <c r="AS36" s="365"/>
      <c r="AT36" s="365"/>
      <c r="AU36" s="365"/>
      <c r="AV36" s="365"/>
      <c r="AW36" s="365"/>
      <c r="AX36" s="365"/>
      <c r="AY36" s="365"/>
      <c r="AZ36" s="365"/>
      <c r="BA36" s="365"/>
      <c r="BB36" s="365"/>
      <c r="BC36" s="364"/>
    </row>
    <row r="37" spans="1:55" s="363" customFormat="1" ht="24" customHeight="1" thickBot="1" x14ac:dyDescent="0.2">
      <c r="A37" s="996"/>
      <c r="B37" s="3696"/>
      <c r="C37" s="3697"/>
      <c r="D37" s="3697"/>
      <c r="E37" s="3697"/>
      <c r="F37" s="3697"/>
      <c r="G37" s="3697"/>
      <c r="H37" s="3697"/>
      <c r="I37" s="3697"/>
      <c r="J37" s="3697"/>
      <c r="K37" s="3697"/>
      <c r="L37" s="3697"/>
      <c r="M37" s="3698"/>
      <c r="N37" s="997"/>
      <c r="O37" s="996"/>
      <c r="P37" s="3696"/>
      <c r="Q37" s="3697"/>
      <c r="R37" s="3697"/>
      <c r="S37" s="3697"/>
      <c r="T37" s="3697"/>
      <c r="U37" s="3697"/>
      <c r="V37" s="3697"/>
      <c r="W37" s="3697"/>
      <c r="X37" s="3697"/>
      <c r="Y37" s="3697"/>
      <c r="Z37" s="3697"/>
      <c r="AA37" s="3698"/>
      <c r="AB37" s="997"/>
      <c r="AC37" s="365"/>
      <c r="AD37" s="365"/>
      <c r="AE37" s="365"/>
      <c r="AF37" s="365"/>
      <c r="AG37" s="365"/>
      <c r="AH37" s="365"/>
      <c r="AI37" s="365"/>
      <c r="AJ37" s="365"/>
      <c r="AK37" s="365"/>
      <c r="AL37" s="365"/>
      <c r="AM37" s="365"/>
      <c r="AN37" s="365"/>
      <c r="AO37" s="364"/>
      <c r="AP37" s="364"/>
      <c r="AQ37" s="365"/>
      <c r="AR37" s="365"/>
      <c r="AS37" s="365"/>
      <c r="AT37" s="365"/>
      <c r="AU37" s="365"/>
      <c r="AV37" s="365"/>
      <c r="AW37" s="365"/>
      <c r="AX37" s="365"/>
      <c r="AY37" s="365"/>
      <c r="AZ37" s="365"/>
      <c r="BA37" s="365"/>
      <c r="BB37" s="365"/>
      <c r="BC37" s="364"/>
    </row>
    <row r="38" spans="1:55" s="363" customFormat="1" ht="6" customHeight="1" x14ac:dyDescent="0.15">
      <c r="A38" s="996"/>
      <c r="B38" s="1000"/>
      <c r="C38" s="1000"/>
      <c r="D38" s="1000"/>
      <c r="E38" s="1000"/>
      <c r="F38" s="1000"/>
      <c r="G38" s="1000"/>
      <c r="H38" s="1000"/>
      <c r="I38" s="1000"/>
      <c r="J38" s="1000"/>
      <c r="K38" s="1000"/>
      <c r="L38" s="1000"/>
      <c r="M38" s="1000"/>
      <c r="N38" s="997"/>
      <c r="O38" s="996"/>
      <c r="P38" s="1000"/>
      <c r="Q38" s="1000"/>
      <c r="R38" s="1000"/>
      <c r="S38" s="1000"/>
      <c r="T38" s="1000"/>
      <c r="U38" s="1000"/>
      <c r="V38" s="1000"/>
      <c r="W38" s="1000"/>
      <c r="X38" s="1000"/>
      <c r="Y38" s="1000"/>
      <c r="Z38" s="1000"/>
      <c r="AA38" s="1000"/>
      <c r="AB38" s="997"/>
      <c r="AC38" s="365"/>
      <c r="AD38" s="365"/>
      <c r="AE38" s="365"/>
      <c r="AF38" s="365"/>
      <c r="AG38" s="365"/>
      <c r="AH38" s="365"/>
      <c r="AI38" s="365"/>
      <c r="AJ38" s="365"/>
      <c r="AK38" s="365"/>
      <c r="AL38" s="365"/>
      <c r="AM38" s="365"/>
      <c r="AN38" s="365"/>
      <c r="AO38" s="364"/>
      <c r="AP38" s="364"/>
      <c r="AQ38" s="365"/>
      <c r="AR38" s="365"/>
      <c r="AS38" s="365"/>
      <c r="AT38" s="365"/>
      <c r="AU38" s="365"/>
      <c r="AV38" s="365"/>
      <c r="AW38" s="365"/>
      <c r="AX38" s="365"/>
      <c r="AY38" s="365"/>
      <c r="AZ38" s="365"/>
      <c r="BA38" s="365"/>
      <c r="BB38" s="365"/>
      <c r="BC38" s="364"/>
    </row>
    <row r="39" spans="1:55" s="363" customFormat="1" ht="6" customHeight="1" thickBot="1" x14ac:dyDescent="0.2">
      <c r="A39" s="1001"/>
      <c r="B39" s="1002"/>
      <c r="C39" s="1002"/>
      <c r="D39" s="1002"/>
      <c r="E39" s="1002"/>
      <c r="F39" s="1002"/>
      <c r="G39" s="1002"/>
      <c r="H39" s="1002"/>
      <c r="I39" s="1002"/>
      <c r="J39" s="1002"/>
      <c r="K39" s="1002"/>
      <c r="L39" s="1002"/>
      <c r="M39" s="1002"/>
      <c r="N39" s="1003"/>
      <c r="O39" s="1001"/>
      <c r="P39" s="1002"/>
      <c r="Q39" s="1002"/>
      <c r="R39" s="1002"/>
      <c r="S39" s="1002"/>
      <c r="T39" s="1002"/>
      <c r="U39" s="1002"/>
      <c r="V39" s="1002"/>
      <c r="W39" s="1002"/>
      <c r="X39" s="1002"/>
      <c r="Y39" s="1002"/>
      <c r="Z39" s="1002"/>
      <c r="AA39" s="1002"/>
      <c r="AB39" s="1003"/>
      <c r="AC39" s="364"/>
      <c r="AD39" s="364"/>
      <c r="AE39" s="364"/>
      <c r="AF39" s="364"/>
      <c r="AG39" s="364"/>
      <c r="AH39" s="364"/>
      <c r="AI39" s="364"/>
      <c r="AJ39" s="364"/>
      <c r="AK39" s="364"/>
      <c r="AL39" s="364"/>
      <c r="AM39" s="364"/>
      <c r="AN39" s="364"/>
      <c r="AO39" s="364"/>
      <c r="AP39" s="364"/>
      <c r="AQ39" s="364"/>
      <c r="AR39" s="364"/>
      <c r="AS39" s="364"/>
      <c r="AT39" s="364"/>
      <c r="AU39" s="364"/>
      <c r="AV39" s="364"/>
      <c r="AW39" s="364"/>
      <c r="AX39" s="364"/>
      <c r="AY39" s="364"/>
      <c r="AZ39" s="364"/>
      <c r="BA39" s="364"/>
      <c r="BB39" s="364"/>
      <c r="BC39" s="364"/>
    </row>
    <row r="40" spans="1:55" s="363" customFormat="1" ht="19.5" customHeight="1" x14ac:dyDescent="0.15">
      <c r="A40" s="996"/>
      <c r="B40" s="3687" t="str">
        <f>$B$4</f>
        <v/>
      </c>
      <c r="C40" s="3688"/>
      <c r="D40" s="3688"/>
      <c r="E40" s="3688"/>
      <c r="F40" s="3688"/>
      <c r="G40" s="3688"/>
      <c r="H40" s="3688"/>
      <c r="I40" s="3688"/>
      <c r="J40" s="3688"/>
      <c r="K40" s="3688"/>
      <c r="L40" s="3688"/>
      <c r="M40" s="3689"/>
      <c r="N40" s="997"/>
      <c r="O40" s="996"/>
      <c r="P40" s="3687" t="str">
        <f>$B$4</f>
        <v/>
      </c>
      <c r="Q40" s="3688"/>
      <c r="R40" s="3688"/>
      <c r="S40" s="3688"/>
      <c r="T40" s="3688"/>
      <c r="U40" s="3688"/>
      <c r="V40" s="3688"/>
      <c r="W40" s="3688"/>
      <c r="X40" s="3688"/>
      <c r="Y40" s="3688"/>
      <c r="Z40" s="3688"/>
      <c r="AA40" s="3689"/>
      <c r="AB40" s="997"/>
      <c r="AC40" s="367"/>
      <c r="AD40" s="366"/>
      <c r="AE40" s="366"/>
      <c r="AF40" s="366"/>
      <c r="AG40" s="366"/>
      <c r="AH40" s="366"/>
      <c r="AI40" s="366"/>
      <c r="AJ40" s="366"/>
      <c r="AK40" s="366"/>
      <c r="AL40" s="366"/>
      <c r="AM40" s="366"/>
      <c r="AN40" s="366"/>
      <c r="AO40" s="364"/>
      <c r="AP40" s="364"/>
      <c r="AQ40" s="367"/>
      <c r="AR40" s="366"/>
      <c r="AS40" s="366"/>
      <c r="AT40" s="366"/>
      <c r="AU40" s="366"/>
      <c r="AV40" s="366"/>
      <c r="AW40" s="366"/>
      <c r="AX40" s="366"/>
      <c r="AY40" s="366"/>
      <c r="AZ40" s="366"/>
      <c r="BA40" s="366"/>
      <c r="BB40" s="366"/>
      <c r="BC40" s="364"/>
    </row>
    <row r="41" spans="1:55" s="363" customFormat="1" ht="19.5" customHeight="1" x14ac:dyDescent="0.15">
      <c r="A41" s="996"/>
      <c r="B41" s="3690"/>
      <c r="C41" s="3691"/>
      <c r="D41" s="3691"/>
      <c r="E41" s="3691"/>
      <c r="F41" s="3691"/>
      <c r="G41" s="3691"/>
      <c r="H41" s="3691"/>
      <c r="I41" s="3691"/>
      <c r="J41" s="3691"/>
      <c r="K41" s="3691"/>
      <c r="L41" s="3691"/>
      <c r="M41" s="3692"/>
      <c r="N41" s="997"/>
      <c r="O41" s="996"/>
      <c r="P41" s="3690"/>
      <c r="Q41" s="3691"/>
      <c r="R41" s="3691"/>
      <c r="S41" s="3691"/>
      <c r="T41" s="3691"/>
      <c r="U41" s="3691"/>
      <c r="V41" s="3691"/>
      <c r="W41" s="3691"/>
      <c r="X41" s="3691"/>
      <c r="Y41" s="3691"/>
      <c r="Z41" s="3691"/>
      <c r="AA41" s="3692"/>
      <c r="AB41" s="997"/>
      <c r="AC41" s="366"/>
      <c r="AD41" s="366"/>
      <c r="AE41" s="366"/>
      <c r="AF41" s="366"/>
      <c r="AG41" s="366"/>
      <c r="AH41" s="366"/>
      <c r="AI41" s="366"/>
      <c r="AJ41" s="366"/>
      <c r="AK41" s="366"/>
      <c r="AL41" s="366"/>
      <c r="AM41" s="366"/>
      <c r="AN41" s="366"/>
      <c r="AO41" s="364"/>
      <c r="AP41" s="364"/>
      <c r="AQ41" s="366"/>
      <c r="AR41" s="366"/>
      <c r="AS41" s="366"/>
      <c r="AT41" s="366"/>
      <c r="AU41" s="366"/>
      <c r="AV41" s="366"/>
      <c r="AW41" s="366"/>
      <c r="AX41" s="366"/>
      <c r="AY41" s="366"/>
      <c r="AZ41" s="366"/>
      <c r="BA41" s="366"/>
      <c r="BB41" s="366"/>
      <c r="BC41" s="364"/>
    </row>
    <row r="42" spans="1:55" s="363" customFormat="1" ht="19.5" customHeight="1" x14ac:dyDescent="0.15">
      <c r="A42" s="996"/>
      <c r="B42" s="3690"/>
      <c r="C42" s="3691"/>
      <c r="D42" s="3691"/>
      <c r="E42" s="3691"/>
      <c r="F42" s="3691"/>
      <c r="G42" s="3691"/>
      <c r="H42" s="3691"/>
      <c r="I42" s="3691"/>
      <c r="J42" s="3691"/>
      <c r="K42" s="3691"/>
      <c r="L42" s="3691"/>
      <c r="M42" s="3692"/>
      <c r="N42" s="997"/>
      <c r="O42" s="996"/>
      <c r="P42" s="3690"/>
      <c r="Q42" s="3691"/>
      <c r="R42" s="3691"/>
      <c r="S42" s="3691"/>
      <c r="T42" s="3691"/>
      <c r="U42" s="3691"/>
      <c r="V42" s="3691"/>
      <c r="W42" s="3691"/>
      <c r="X42" s="3691"/>
      <c r="Y42" s="3691"/>
      <c r="Z42" s="3691"/>
      <c r="AA42" s="3692"/>
      <c r="AB42" s="997"/>
      <c r="AC42" s="366"/>
      <c r="AD42" s="366"/>
      <c r="AE42" s="366"/>
      <c r="AF42" s="366"/>
      <c r="AG42" s="366"/>
      <c r="AH42" s="366"/>
      <c r="AI42" s="366"/>
      <c r="AJ42" s="366"/>
      <c r="AK42" s="366"/>
      <c r="AL42" s="366"/>
      <c r="AM42" s="366"/>
      <c r="AN42" s="366"/>
      <c r="AO42" s="364"/>
      <c r="AP42" s="364"/>
      <c r="AQ42" s="366"/>
      <c r="AR42" s="366"/>
      <c r="AS42" s="366"/>
      <c r="AT42" s="366"/>
      <c r="AU42" s="366"/>
      <c r="AV42" s="366"/>
      <c r="AW42" s="366"/>
      <c r="AX42" s="366"/>
      <c r="AY42" s="366"/>
      <c r="AZ42" s="366"/>
      <c r="BA42" s="366"/>
      <c r="BB42" s="366"/>
      <c r="BC42" s="364"/>
    </row>
    <row r="43" spans="1:55" s="363" customFormat="1" ht="24" customHeight="1" x14ac:dyDescent="0.15">
      <c r="A43" s="996"/>
      <c r="B43" s="3693"/>
      <c r="C43" s="3694"/>
      <c r="D43" s="3694"/>
      <c r="E43" s="3694"/>
      <c r="F43" s="3694"/>
      <c r="G43" s="3694"/>
      <c r="H43" s="3694"/>
      <c r="I43" s="3694"/>
      <c r="J43" s="3694"/>
      <c r="K43" s="3694"/>
      <c r="L43" s="3694"/>
      <c r="M43" s="3695"/>
      <c r="N43" s="997"/>
      <c r="O43" s="996"/>
      <c r="P43" s="3693"/>
      <c r="Q43" s="3694"/>
      <c r="R43" s="3694"/>
      <c r="S43" s="3694"/>
      <c r="T43" s="3694"/>
      <c r="U43" s="3694"/>
      <c r="V43" s="3694"/>
      <c r="W43" s="3694"/>
      <c r="X43" s="3694"/>
      <c r="Y43" s="3694"/>
      <c r="Z43" s="3694"/>
      <c r="AA43" s="3695"/>
      <c r="AB43" s="997"/>
      <c r="AC43" s="365"/>
      <c r="AD43" s="365"/>
      <c r="AE43" s="365"/>
      <c r="AF43" s="365"/>
      <c r="AG43" s="365"/>
      <c r="AH43" s="365"/>
      <c r="AI43" s="365"/>
      <c r="AJ43" s="365"/>
      <c r="AK43" s="365"/>
      <c r="AL43" s="365"/>
      <c r="AM43" s="365"/>
      <c r="AN43" s="365"/>
      <c r="AO43" s="364"/>
      <c r="AP43" s="364"/>
      <c r="AQ43" s="365"/>
      <c r="AR43" s="365"/>
      <c r="AS43" s="365"/>
      <c r="AT43" s="365"/>
      <c r="AU43" s="365"/>
      <c r="AV43" s="365"/>
      <c r="AW43" s="365"/>
      <c r="AX43" s="365"/>
      <c r="AY43" s="365"/>
      <c r="AZ43" s="365"/>
      <c r="BA43" s="365"/>
      <c r="BB43" s="365"/>
      <c r="BC43" s="364"/>
    </row>
    <row r="44" spans="1:55" s="363" customFormat="1" ht="24" customHeight="1" x14ac:dyDescent="0.15">
      <c r="A44" s="996"/>
      <c r="B44" s="3693"/>
      <c r="C44" s="3694"/>
      <c r="D44" s="3694"/>
      <c r="E44" s="3694"/>
      <c r="F44" s="3694"/>
      <c r="G44" s="3694"/>
      <c r="H44" s="3694"/>
      <c r="I44" s="3694"/>
      <c r="J44" s="3694"/>
      <c r="K44" s="3694"/>
      <c r="L44" s="3694"/>
      <c r="M44" s="3695"/>
      <c r="N44" s="997"/>
      <c r="O44" s="996"/>
      <c r="P44" s="3693"/>
      <c r="Q44" s="3694"/>
      <c r="R44" s="3694"/>
      <c r="S44" s="3694"/>
      <c r="T44" s="3694"/>
      <c r="U44" s="3694"/>
      <c r="V44" s="3694"/>
      <c r="W44" s="3694"/>
      <c r="X44" s="3694"/>
      <c r="Y44" s="3694"/>
      <c r="Z44" s="3694"/>
      <c r="AA44" s="3695"/>
      <c r="AB44" s="997"/>
      <c r="AC44" s="365"/>
      <c r="AD44" s="365"/>
      <c r="AE44" s="365"/>
      <c r="AF44" s="365"/>
      <c r="AG44" s="365"/>
      <c r="AH44" s="365"/>
      <c r="AI44" s="365"/>
      <c r="AJ44" s="365"/>
      <c r="AK44" s="365"/>
      <c r="AL44" s="365"/>
      <c r="AM44" s="365"/>
      <c r="AN44" s="365"/>
      <c r="AO44" s="364"/>
      <c r="AP44" s="364"/>
      <c r="AQ44" s="365"/>
      <c r="AR44" s="365"/>
      <c r="AS44" s="365"/>
      <c r="AT44" s="365"/>
      <c r="AU44" s="365"/>
      <c r="AV44" s="365"/>
      <c r="AW44" s="365"/>
      <c r="AX44" s="365"/>
      <c r="AY44" s="365"/>
      <c r="AZ44" s="365"/>
      <c r="BA44" s="365"/>
      <c r="BB44" s="365"/>
      <c r="BC44" s="364"/>
    </row>
    <row r="45" spans="1:55" s="363" customFormat="1" ht="24" customHeight="1" x14ac:dyDescent="0.15">
      <c r="A45" s="996"/>
      <c r="B45" s="3693"/>
      <c r="C45" s="3694"/>
      <c r="D45" s="3694"/>
      <c r="E45" s="3694"/>
      <c r="F45" s="3694"/>
      <c r="G45" s="3694"/>
      <c r="H45" s="3694"/>
      <c r="I45" s="3694"/>
      <c r="J45" s="3694"/>
      <c r="K45" s="3694"/>
      <c r="L45" s="3694"/>
      <c r="M45" s="3695"/>
      <c r="N45" s="997"/>
      <c r="O45" s="996"/>
      <c r="P45" s="3693"/>
      <c r="Q45" s="3694"/>
      <c r="R45" s="3694"/>
      <c r="S45" s="3694"/>
      <c r="T45" s="3694"/>
      <c r="U45" s="3694"/>
      <c r="V45" s="3694"/>
      <c r="W45" s="3694"/>
      <c r="X45" s="3694"/>
      <c r="Y45" s="3694"/>
      <c r="Z45" s="3694"/>
      <c r="AA45" s="3695"/>
      <c r="AB45" s="997"/>
      <c r="AC45" s="365"/>
      <c r="AD45" s="365"/>
      <c r="AE45" s="365"/>
      <c r="AF45" s="365"/>
      <c r="AG45" s="365"/>
      <c r="AH45" s="365"/>
      <c r="AI45" s="365"/>
      <c r="AJ45" s="365"/>
      <c r="AK45" s="365"/>
      <c r="AL45" s="365"/>
      <c r="AM45" s="365"/>
      <c r="AN45" s="365"/>
      <c r="AO45" s="364"/>
      <c r="AP45" s="364"/>
      <c r="AQ45" s="365"/>
      <c r="AR45" s="365"/>
      <c r="AS45" s="365"/>
      <c r="AT45" s="365"/>
      <c r="AU45" s="365"/>
      <c r="AV45" s="365"/>
      <c r="AW45" s="365"/>
      <c r="AX45" s="365"/>
      <c r="AY45" s="365"/>
      <c r="AZ45" s="365"/>
      <c r="BA45" s="365"/>
      <c r="BB45" s="365"/>
      <c r="BC45" s="364"/>
    </row>
    <row r="46" spans="1:55" s="363" customFormat="1" ht="24" customHeight="1" thickBot="1" x14ac:dyDescent="0.2">
      <c r="A46" s="996"/>
      <c r="B46" s="3696"/>
      <c r="C46" s="3697"/>
      <c r="D46" s="3697"/>
      <c r="E46" s="3697"/>
      <c r="F46" s="3697"/>
      <c r="G46" s="3697"/>
      <c r="H46" s="3697"/>
      <c r="I46" s="3697"/>
      <c r="J46" s="3697"/>
      <c r="K46" s="3697"/>
      <c r="L46" s="3697"/>
      <c r="M46" s="3698"/>
      <c r="N46" s="997"/>
      <c r="O46" s="996"/>
      <c r="P46" s="3696"/>
      <c r="Q46" s="3697"/>
      <c r="R46" s="3697"/>
      <c r="S46" s="3697"/>
      <c r="T46" s="3697"/>
      <c r="U46" s="3697"/>
      <c r="V46" s="3697"/>
      <c r="W46" s="3697"/>
      <c r="X46" s="3697"/>
      <c r="Y46" s="3697"/>
      <c r="Z46" s="3697"/>
      <c r="AA46" s="3698"/>
      <c r="AB46" s="997"/>
      <c r="AC46" s="365"/>
      <c r="AD46" s="365"/>
      <c r="AE46" s="365"/>
      <c r="AF46" s="365"/>
      <c r="AG46" s="365"/>
      <c r="AH46" s="365"/>
      <c r="AI46" s="365"/>
      <c r="AJ46" s="365"/>
      <c r="AK46" s="365"/>
      <c r="AL46" s="365"/>
      <c r="AM46" s="365"/>
      <c r="AN46" s="365"/>
      <c r="AO46" s="364"/>
      <c r="AP46" s="364"/>
      <c r="AQ46" s="365"/>
      <c r="AR46" s="365"/>
      <c r="AS46" s="365"/>
      <c r="AT46" s="365"/>
      <c r="AU46" s="365"/>
      <c r="AV46" s="365"/>
      <c r="AW46" s="365"/>
      <c r="AX46" s="365"/>
      <c r="AY46" s="365"/>
      <c r="AZ46" s="365"/>
      <c r="BA46" s="365"/>
      <c r="BB46" s="365"/>
      <c r="BC46" s="364"/>
    </row>
    <row r="47" spans="1:55" s="363" customFormat="1" ht="6" customHeight="1" x14ac:dyDescent="0.15">
      <c r="A47" s="1004"/>
      <c r="B47" s="1005"/>
      <c r="C47" s="1005"/>
      <c r="D47" s="1005"/>
      <c r="E47" s="1005"/>
      <c r="F47" s="1005"/>
      <c r="G47" s="1005"/>
      <c r="H47" s="1005"/>
      <c r="I47" s="1005"/>
      <c r="J47" s="1005"/>
      <c r="K47" s="1005"/>
      <c r="L47" s="1005"/>
      <c r="M47" s="1005"/>
      <c r="N47" s="1006"/>
      <c r="O47" s="1004"/>
      <c r="P47" s="1005"/>
      <c r="Q47" s="1005"/>
      <c r="R47" s="1005"/>
      <c r="S47" s="1005"/>
      <c r="T47" s="1005"/>
      <c r="U47" s="1005"/>
      <c r="V47" s="1005"/>
      <c r="W47" s="1005"/>
      <c r="X47" s="1005"/>
      <c r="Y47" s="1005"/>
      <c r="Z47" s="1005"/>
      <c r="AA47" s="1005"/>
      <c r="AB47" s="1006"/>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row>
  </sheetData>
  <sheetProtection algorithmName="SHA-512" hashValue="kyyBkkNdPr1DAXRiNbMjk6ANzaXAaKQGRpjTBKnDpv2gh/u0qzpyh+J2QWi6p6MrzjX6iEE0spzh360tni5vHA==" saltValue="DnEz/dRlWZVIakH50nfTTg==" spinCount="100000" sheet="1" objects="1" scenarios="1" selectLockedCells="1"/>
  <mergeCells count="11">
    <mergeCell ref="P31:AA37"/>
    <mergeCell ref="AB4:AB6"/>
    <mergeCell ref="B4:M10"/>
    <mergeCell ref="P4:AA10"/>
    <mergeCell ref="B40:M46"/>
    <mergeCell ref="P40:AA46"/>
    <mergeCell ref="B13:M19"/>
    <mergeCell ref="P13:AA19"/>
    <mergeCell ref="B22:M28"/>
    <mergeCell ref="P22:AA28"/>
    <mergeCell ref="B31:M37"/>
  </mergeCells>
  <phoneticPr fontId="1"/>
  <pageMargins left="0.59055118110236227" right="0.59055118110236227" top="0.47244094488188981" bottom="0.4724409448818898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sheetPr>
  <dimension ref="A1:AO77"/>
  <sheetViews>
    <sheetView showGridLines="0" zoomScale="105" zoomScaleNormal="105" workbookViewId="0">
      <selection activeCell="H8" sqref="H8:H10"/>
    </sheetView>
  </sheetViews>
  <sheetFormatPr defaultRowHeight="13.5" x14ac:dyDescent="0.15"/>
  <cols>
    <col min="1" max="1" width="0.375" style="111" customWidth="1"/>
    <col min="2" max="3" width="3.125" style="111" customWidth="1"/>
    <col min="4" max="4" width="6.5" style="111" customWidth="1"/>
    <col min="5" max="6" width="1.375" style="111" customWidth="1"/>
    <col min="7" max="7" width="17.625" style="111" customWidth="1"/>
    <col min="8" max="8" width="5.5" style="111" customWidth="1"/>
    <col min="9" max="9" width="8.125" style="437" customWidth="1"/>
    <col min="10" max="21" width="3.5" style="111" customWidth="1"/>
    <col min="22" max="22" width="8" style="111" customWidth="1"/>
    <col min="23" max="23" width="0.25" style="48" customWidth="1"/>
    <col min="24" max="24" width="6.25" style="48" customWidth="1"/>
    <col min="25" max="25" width="1.25" style="48" customWidth="1"/>
    <col min="26" max="26" width="2.25" style="48" customWidth="1"/>
    <col min="27" max="27" width="7.375" style="48" customWidth="1"/>
    <col min="28" max="28" width="10" style="48" customWidth="1"/>
    <col min="29" max="29" width="5.625" style="48" customWidth="1"/>
    <col min="30" max="30" width="2.5" style="48" customWidth="1"/>
    <col min="31" max="31" width="3" style="48" customWidth="1"/>
    <col min="32" max="32" width="8.75" style="48" customWidth="1"/>
    <col min="33" max="34" width="2.5" style="48" customWidth="1"/>
    <col min="35" max="35" width="6.75" style="48" customWidth="1"/>
    <col min="36" max="37" width="3.375" style="48" customWidth="1"/>
    <col min="38" max="40" width="6.75" style="48" customWidth="1"/>
    <col min="41" max="16384" width="9" style="48"/>
  </cols>
  <sheetData>
    <row r="1" spans="1:41" ht="1.5" customHeight="1" thickBot="1" x14ac:dyDescent="0.2"/>
    <row r="2" spans="1:41" ht="19.5" customHeight="1" thickBot="1" x14ac:dyDescent="0.2">
      <c r="A2" s="112"/>
      <c r="B2" s="1592" t="s">
        <v>464</v>
      </c>
      <c r="C2" s="1593"/>
      <c r="D2" s="1593"/>
      <c r="E2" s="1610" t="str">
        <f>入力1!L18&amp;入力1!N18&amp;" 　"&amp;'入力3【⑥計画書 9時】'!V9&amp;'入力3【⑥計画書 9時】'!T9</f>
        <v>県 　月年</v>
      </c>
      <c r="F2" s="1610"/>
      <c r="G2" s="1611"/>
      <c r="H2" s="113"/>
      <c r="I2" s="740" t="s">
        <v>466</v>
      </c>
      <c r="J2" s="1596" t="s">
        <v>226</v>
      </c>
      <c r="K2" s="1596"/>
      <c r="L2" s="1596"/>
      <c r="M2" s="1597">
        <f>入力1!F33</f>
        <v>0</v>
      </c>
      <c r="N2" s="1597"/>
      <c r="O2" s="833" t="s">
        <v>194</v>
      </c>
      <c r="P2" s="1598" t="s">
        <v>227</v>
      </c>
      <c r="Q2" s="1598"/>
      <c r="R2" s="1598"/>
      <c r="S2" s="1597">
        <f>入力1!M33</f>
        <v>0</v>
      </c>
      <c r="T2" s="1597"/>
      <c r="U2" s="834" t="s">
        <v>194</v>
      </c>
      <c r="V2" s="48"/>
      <c r="W2" s="111"/>
    </row>
    <row r="3" spans="1:41" ht="18.75" customHeight="1" thickBot="1" x14ac:dyDescent="0.2">
      <c r="B3" s="738"/>
      <c r="C3" s="739" t="s">
        <v>465</v>
      </c>
      <c r="D3" s="1496" t="s">
        <v>467</v>
      </c>
      <c r="E3" s="1496"/>
      <c r="F3" s="1496"/>
      <c r="G3" s="1496"/>
      <c r="H3" s="48"/>
      <c r="I3" s="1571" t="s">
        <v>468</v>
      </c>
      <c r="J3" s="1599" t="s">
        <v>226</v>
      </c>
      <c r="K3" s="1599"/>
      <c r="L3" s="1599"/>
      <c r="M3" s="1600">
        <f>入力2【名簿】!BP4</f>
        <v>0</v>
      </c>
      <c r="N3" s="1600"/>
      <c r="O3" s="835" t="s">
        <v>194</v>
      </c>
      <c r="P3" s="1612" t="s">
        <v>227</v>
      </c>
      <c r="Q3" s="1612"/>
      <c r="R3" s="1612"/>
      <c r="S3" s="1613">
        <f>入力2【名簿】!BP10+入力2【名簿】!BP11</f>
        <v>0</v>
      </c>
      <c r="T3" s="1613"/>
      <c r="U3" s="836" t="s">
        <v>194</v>
      </c>
      <c r="V3" s="48"/>
      <c r="W3" s="111"/>
    </row>
    <row r="4" spans="1:41" ht="15" customHeight="1" thickTop="1" thickBot="1" x14ac:dyDescent="0.2">
      <c r="A4" s="737"/>
      <c r="B4" s="1601" t="s">
        <v>512</v>
      </c>
      <c r="C4" s="1602"/>
      <c r="D4" s="1603"/>
      <c r="E4" s="736"/>
      <c r="G4" s="1607" t="s">
        <v>489</v>
      </c>
      <c r="H4" s="1608"/>
      <c r="I4" s="1572"/>
      <c r="J4" s="1614" t="s">
        <v>490</v>
      </c>
      <c r="K4" s="1614"/>
      <c r="L4" s="1614"/>
      <c r="M4" s="1614"/>
      <c r="N4" s="1614"/>
      <c r="O4" s="1614"/>
      <c r="P4" s="1614"/>
      <c r="Q4" s="762">
        <f>入力2【名簿】!BP11</f>
        <v>0</v>
      </c>
      <c r="R4" s="1573" t="s">
        <v>491</v>
      </c>
      <c r="S4" s="1573"/>
      <c r="T4" s="1573"/>
      <c r="U4" s="1574"/>
    </row>
    <row r="5" spans="1:41" ht="15" customHeight="1" thickBot="1" x14ac:dyDescent="0.2">
      <c r="A5" s="737"/>
      <c r="B5" s="1604"/>
      <c r="C5" s="1605"/>
      <c r="D5" s="1606"/>
      <c r="E5" s="736"/>
      <c r="G5" s="1609" t="s">
        <v>492</v>
      </c>
      <c r="H5" s="1609"/>
      <c r="I5" s="1496" t="s">
        <v>519</v>
      </c>
      <c r="J5" s="1496"/>
      <c r="K5" s="1496"/>
      <c r="L5" s="1496"/>
      <c r="M5" s="1496"/>
      <c r="N5" s="1496"/>
      <c r="O5" s="1496"/>
      <c r="P5" s="1496"/>
      <c r="Q5" s="1496"/>
      <c r="R5" s="1496"/>
      <c r="S5" s="1496"/>
      <c r="T5" s="1496"/>
      <c r="U5" s="1496"/>
      <c r="V5" s="1496"/>
      <c r="Z5" s="1581" t="s">
        <v>508</v>
      </c>
      <c r="AA5" s="1581"/>
      <c r="AB5" s="1581"/>
      <c r="AC5" s="1581"/>
      <c r="AD5" s="1581"/>
      <c r="AE5" s="1581"/>
      <c r="AF5" s="1581"/>
      <c r="AG5" s="1581"/>
    </row>
    <row r="6" spans="1:41" ht="7.5" customHeight="1" thickTop="1" x14ac:dyDescent="0.15">
      <c r="I6" s="1496"/>
      <c r="J6" s="1496"/>
      <c r="K6" s="1496"/>
      <c r="L6" s="1496"/>
      <c r="M6" s="1496"/>
      <c r="N6" s="1496"/>
      <c r="O6" s="1496"/>
      <c r="P6" s="1496"/>
      <c r="Q6" s="1496"/>
      <c r="R6" s="1496"/>
      <c r="S6" s="1496"/>
      <c r="T6" s="1496"/>
      <c r="U6" s="1496"/>
      <c r="V6" s="1496"/>
      <c r="Z6" s="1581"/>
      <c r="AA6" s="1581"/>
      <c r="AB6" s="1581"/>
      <c r="AC6" s="1581"/>
      <c r="AD6" s="1581"/>
      <c r="AE6" s="1581"/>
      <c r="AF6" s="1581"/>
      <c r="AG6" s="1581"/>
    </row>
    <row r="7" spans="1:41" ht="18" customHeight="1" thickBot="1" x14ac:dyDescent="0.3">
      <c r="C7" s="1595" t="s">
        <v>367</v>
      </c>
      <c r="D7" s="1595"/>
      <c r="E7" s="1595"/>
      <c r="F7" s="1595"/>
      <c r="G7" s="1595"/>
      <c r="H7" s="1497" t="str">
        <f>入力1!B7</f>
        <v/>
      </c>
      <c r="I7" s="1497"/>
      <c r="J7" s="1497"/>
      <c r="K7" s="1497"/>
      <c r="L7" s="1497"/>
      <c r="M7" s="1497"/>
      <c r="N7" s="1497"/>
      <c r="O7" s="1497"/>
      <c r="P7" s="1497"/>
      <c r="Q7" s="1497"/>
      <c r="S7" s="467" t="s">
        <v>366</v>
      </c>
      <c r="T7" s="1594"/>
      <c r="U7" s="1594"/>
      <c r="V7" s="1594"/>
      <c r="Y7" s="113"/>
      <c r="Z7" s="1581"/>
      <c r="AA7" s="1581"/>
      <c r="AB7" s="1581"/>
      <c r="AC7" s="1581"/>
      <c r="AD7" s="1581"/>
      <c r="AE7" s="1581"/>
      <c r="AF7" s="1581"/>
      <c r="AG7" s="1581"/>
      <c r="AH7" s="839"/>
      <c r="AI7" s="839"/>
      <c r="AJ7" s="839"/>
      <c r="AK7" s="839"/>
      <c r="AL7" s="839"/>
      <c r="AM7" s="839"/>
      <c r="AN7"/>
      <c r="AO7"/>
    </row>
    <row r="8" spans="1:41" ht="14.25" customHeight="1" x14ac:dyDescent="0.15">
      <c r="B8" s="1523" t="s">
        <v>365</v>
      </c>
      <c r="C8" s="1515"/>
      <c r="D8" s="1515"/>
      <c r="E8" s="1515"/>
      <c r="F8" s="1515"/>
      <c r="G8" s="1516"/>
      <c r="H8" s="1528" t="s">
        <v>364</v>
      </c>
      <c r="I8" s="1529" t="s">
        <v>363</v>
      </c>
      <c r="J8" s="1532" t="s">
        <v>362</v>
      </c>
      <c r="K8" s="1533"/>
      <c r="L8" s="1490" t="s">
        <v>361</v>
      </c>
      <c r="M8" s="1533"/>
      <c r="N8" s="1490" t="s">
        <v>360</v>
      </c>
      <c r="O8" s="1533"/>
      <c r="P8" s="1490" t="s">
        <v>359</v>
      </c>
      <c r="Q8" s="1533"/>
      <c r="R8" s="1490" t="s">
        <v>358</v>
      </c>
      <c r="S8" s="1533"/>
      <c r="T8" s="1490" t="s">
        <v>357</v>
      </c>
      <c r="U8" s="1491"/>
      <c r="V8" s="466"/>
      <c r="X8" s="845"/>
      <c r="Y8" s="727"/>
      <c r="Z8" s="1579" t="s">
        <v>198</v>
      </c>
      <c r="AA8" s="906" t="s">
        <v>469</v>
      </c>
      <c r="AB8" s="854">
        <f>VLOOKUP($B$4,◎施設管理!G6:S7,2,FALSE)</f>
        <v>200</v>
      </c>
      <c r="AC8" s="860">
        <f>SUM(入力2【名簿】!BU5:BV8,入力2【名簿】!CA5:CB8)</f>
        <v>0</v>
      </c>
      <c r="AD8" s="864" t="s">
        <v>194</v>
      </c>
      <c r="AE8" s="744" t="s">
        <v>229</v>
      </c>
      <c r="AF8" s="857">
        <f>AB8*AC8</f>
        <v>0</v>
      </c>
      <c r="AG8" s="870" t="s">
        <v>58</v>
      </c>
      <c r="AH8" s="9"/>
      <c r="AI8" s="9"/>
      <c r="AJ8" s="9"/>
      <c r="AK8" s="9"/>
    </row>
    <row r="9" spans="1:41" ht="14.25" customHeight="1" x14ac:dyDescent="0.15">
      <c r="B9" s="1524"/>
      <c r="C9" s="1509"/>
      <c r="D9" s="1509"/>
      <c r="E9" s="1509"/>
      <c r="F9" s="1509"/>
      <c r="G9" s="1510"/>
      <c r="H9" s="1506"/>
      <c r="I9" s="1530"/>
      <c r="J9" s="1492" t="str">
        <f>IF(入力1!I66=" ","／",入力1!I66)</f>
        <v/>
      </c>
      <c r="K9" s="1493"/>
      <c r="L9" s="1494" t="str">
        <f>IF(入力1!M66=" ","／",入力1!M66)</f>
        <v/>
      </c>
      <c r="M9" s="1493"/>
      <c r="N9" s="1494" t="str">
        <f>IF(入力1!Q66=" ","／",入力1!Q66)</f>
        <v/>
      </c>
      <c r="O9" s="1493"/>
      <c r="P9" s="1494" t="str">
        <f>IF(入力1!U66=" ","／",入力1!U66)</f>
        <v/>
      </c>
      <c r="Q9" s="1493"/>
      <c r="R9" s="1494" t="str">
        <f>IF(入力1!Y66=" ","／",入力1!Y66)</f>
        <v/>
      </c>
      <c r="S9" s="1495"/>
      <c r="T9" s="1494" t="str">
        <f>IF(入力1!AC66=" ","／",入力1!AC66)</f>
        <v/>
      </c>
      <c r="U9" s="1495"/>
      <c r="V9" s="465" t="s">
        <v>356</v>
      </c>
      <c r="X9" s="845"/>
      <c r="Y9" s="727"/>
      <c r="Z9" s="1580"/>
      <c r="AA9" s="908" t="s">
        <v>237</v>
      </c>
      <c r="AB9" s="854">
        <f>VLOOKUP($B$4,◎施設管理!G6:S7,3,FALSE)</f>
        <v>300</v>
      </c>
      <c r="AC9" s="861">
        <f>SUM(入力2【名簿】!BU9,入力2【名簿】!CA9)</f>
        <v>0</v>
      </c>
      <c r="AD9" s="865" t="s">
        <v>194</v>
      </c>
      <c r="AE9" s="744" t="s">
        <v>228</v>
      </c>
      <c r="AF9" s="857">
        <f>AB9*AC9</f>
        <v>0</v>
      </c>
      <c r="AG9" s="870" t="s">
        <v>58</v>
      </c>
      <c r="AH9" s="9"/>
      <c r="AI9" s="9"/>
      <c r="AJ9" s="9"/>
      <c r="AK9" s="9"/>
    </row>
    <row r="10" spans="1:41" ht="14.25" customHeight="1" thickBot="1" x14ac:dyDescent="0.2">
      <c r="B10" s="1525"/>
      <c r="C10" s="1526"/>
      <c r="D10" s="1526"/>
      <c r="E10" s="1526"/>
      <c r="F10" s="1526"/>
      <c r="G10" s="1527"/>
      <c r="H10" s="1518"/>
      <c r="I10" s="1531"/>
      <c r="J10" s="464" t="s">
        <v>77</v>
      </c>
      <c r="K10" s="462" t="s">
        <v>78</v>
      </c>
      <c r="L10" s="461" t="s">
        <v>77</v>
      </c>
      <c r="M10" s="462" t="s">
        <v>78</v>
      </c>
      <c r="N10" s="461" t="s">
        <v>77</v>
      </c>
      <c r="O10" s="462" t="s">
        <v>78</v>
      </c>
      <c r="P10" s="463" t="s">
        <v>77</v>
      </c>
      <c r="Q10" s="462" t="s">
        <v>78</v>
      </c>
      <c r="R10" s="461" t="s">
        <v>77</v>
      </c>
      <c r="S10" s="462" t="s">
        <v>78</v>
      </c>
      <c r="T10" s="461" t="s">
        <v>77</v>
      </c>
      <c r="U10" s="460" t="s">
        <v>78</v>
      </c>
      <c r="V10" s="459"/>
      <c r="X10" s="846"/>
      <c r="Y10" s="754"/>
      <c r="Z10" s="1580"/>
      <c r="AA10" s="906" t="s">
        <v>230</v>
      </c>
      <c r="AB10" s="854">
        <f>VLOOKUP($B$4,◎施設管理!G6:S7,4,FALSE)</f>
        <v>500</v>
      </c>
      <c r="AC10" s="861">
        <f>SUM(入力2【名簿】!BU10,入力2【名簿】!CA10)</f>
        <v>0</v>
      </c>
      <c r="AD10" s="864" t="s">
        <v>194</v>
      </c>
      <c r="AE10" s="744" t="s">
        <v>229</v>
      </c>
      <c r="AF10" s="857">
        <f>AB10*AC10</f>
        <v>0</v>
      </c>
      <c r="AG10" s="870" t="s">
        <v>58</v>
      </c>
      <c r="AH10" s="9"/>
      <c r="AI10" s="9"/>
      <c r="AJ10" s="9"/>
      <c r="AK10" s="9"/>
    </row>
    <row r="11" spans="1:41" ht="14.25" customHeight="1" thickTop="1" x14ac:dyDescent="0.15">
      <c r="B11" s="1540" t="s">
        <v>355</v>
      </c>
      <c r="C11" s="1543" t="s">
        <v>352</v>
      </c>
      <c r="D11" s="1544" t="s">
        <v>346</v>
      </c>
      <c r="E11" s="1546" t="s">
        <v>351</v>
      </c>
      <c r="F11" s="1547"/>
      <c r="G11" s="1548"/>
      <c r="H11" s="1506" t="s">
        <v>350</v>
      </c>
      <c r="I11" s="1511">
        <f>◎施設管理!K6</f>
        <v>350</v>
      </c>
      <c r="J11" s="666" t="str">
        <f>IF(B4="県内",集計表!$AJ$15+集計表!$AJ$16,"")</f>
        <v/>
      </c>
      <c r="K11" s="669" t="str">
        <f>IF(B4="県内",集計表!$AK$15+集計表!$AK$16,"")</f>
        <v/>
      </c>
      <c r="L11" s="712" t="str">
        <f>IF(B4="県内",集計表!$AL$15+集計表!$AL$16,"")</f>
        <v/>
      </c>
      <c r="M11" s="667" t="str">
        <f>IF(B4="県内",集計表!$AM$15+集計表!$AM$16,"")</f>
        <v/>
      </c>
      <c r="N11" s="668" t="str">
        <f>IF(B4="県内",集計表!$AN$15+集計表!$AN$16,"")</f>
        <v/>
      </c>
      <c r="O11" s="669" t="str">
        <f>IF(B4="県内",集計表!$AO$15+集計表!$AO$16,"")</f>
        <v/>
      </c>
      <c r="P11" s="712" t="str">
        <f>IF(B4="県内",集計表!$AP$15+集計表!$AP$16,"")</f>
        <v/>
      </c>
      <c r="Q11" s="667" t="str">
        <f>IF(B4="県内",集計表!$AQ$15+集計表!$AQ$16,"")</f>
        <v/>
      </c>
      <c r="R11" s="668" t="str">
        <f>IF(B4="県内",集計表!$AR$15+集計表!$AR$16,"")</f>
        <v/>
      </c>
      <c r="S11" s="669" t="str">
        <f>IF(B4="県内",集計表!$AS$15+集計表!$AS$16,"")</f>
        <v/>
      </c>
      <c r="T11" s="712" t="str">
        <f>IF(B4="県内",集計表!$AT$15+集計表!$AT$16,"")</f>
        <v/>
      </c>
      <c r="U11" s="667" t="str">
        <f>IF(B4="県内",集計表!$AU$15+集計表!$AU$16,"")</f>
        <v/>
      </c>
      <c r="V11" s="670"/>
      <c r="W11" s="22"/>
      <c r="X11" s="847"/>
      <c r="Y11" s="755"/>
      <c r="Z11" s="1580"/>
      <c r="AA11" s="906" t="s">
        <v>470</v>
      </c>
      <c r="AB11" s="854">
        <f>VLOOKUP($B$4,◎施設管理!G6:S7,4,FALSE)</f>
        <v>500</v>
      </c>
      <c r="AC11" s="861">
        <f>SUM(入力2【名簿】!BU11,入力2【名簿】!CA11)</f>
        <v>0</v>
      </c>
      <c r="AD11" s="864" t="s">
        <v>194</v>
      </c>
      <c r="AE11" s="744" t="s">
        <v>228</v>
      </c>
      <c r="AF11" s="857">
        <f>AB11*AC11</f>
        <v>0</v>
      </c>
      <c r="AG11" s="870" t="s">
        <v>58</v>
      </c>
      <c r="AH11" s="9"/>
      <c r="AI11" s="9"/>
      <c r="AJ11" s="9"/>
      <c r="AK11" s="9"/>
    </row>
    <row r="12" spans="1:41" ht="14.25" customHeight="1" x14ac:dyDescent="0.15">
      <c r="B12" s="1541"/>
      <c r="C12" s="1543"/>
      <c r="D12" s="1545"/>
      <c r="E12" s="458"/>
      <c r="F12" s="451"/>
      <c r="G12" s="453" t="s">
        <v>344</v>
      </c>
      <c r="H12" s="1506"/>
      <c r="I12" s="1512"/>
      <c r="J12" s="671" t="str">
        <f>IF(B4="県内",集計表!$AJ$15,"")</f>
        <v/>
      </c>
      <c r="K12" s="674" t="str">
        <f>IF(B4="県内",集計表!$AK$15,"")</f>
        <v/>
      </c>
      <c r="L12" s="713" t="str">
        <f>IF(B4="県内",集計表!$AL$15,"")</f>
        <v/>
      </c>
      <c r="M12" s="674" t="str">
        <f>IF(B4="県内",集計表!$AM$15,"")</f>
        <v/>
      </c>
      <c r="N12" s="713" t="str">
        <f>IF(B4="県内",集計表!$AN$15,"")</f>
        <v/>
      </c>
      <c r="O12" s="674" t="str">
        <f>IF(B4="県内",集計表!$AO$15,"")</f>
        <v/>
      </c>
      <c r="P12" s="713" t="str">
        <f>IF(B4="県内",集計表!$AP$15,"")</f>
        <v/>
      </c>
      <c r="Q12" s="674" t="str">
        <f>IF(B4="県内",集計表!$AQ$15,"")</f>
        <v/>
      </c>
      <c r="R12" s="713" t="str">
        <f>IF(B4="県内",集計表!$AR$15,"")</f>
        <v/>
      </c>
      <c r="S12" s="673" t="str">
        <f>IF(B4="県内",集計表!$AS$15,"")</f>
        <v/>
      </c>
      <c r="T12" s="675" t="str">
        <f>IF(B4="県内",集計表!$AT$15,"")</f>
        <v/>
      </c>
      <c r="U12" s="672" t="str">
        <f>IF(B4="県内",集計表!$AU$15,"")</f>
        <v/>
      </c>
      <c r="V12" s="676">
        <f>SUM(J12:U12)</f>
        <v>0</v>
      </c>
      <c r="W12" s="22"/>
      <c r="X12" s="848"/>
      <c r="Y12" s="755"/>
      <c r="Z12" s="1590" t="s">
        <v>238</v>
      </c>
      <c r="AA12" s="909" t="s">
        <v>469</v>
      </c>
      <c r="AB12" s="855">
        <f>VLOOKUP($B$4,◎施設管理!G6:S7,5,FALSE)</f>
        <v>700</v>
      </c>
      <c r="AC12" s="862">
        <f>SUM(入力2【名簿】!BS5:BT8,入力2【名簿】!BY5:BZ8)</f>
        <v>0</v>
      </c>
      <c r="AD12" s="866" t="s">
        <v>194</v>
      </c>
      <c r="AE12" s="744" t="s">
        <v>229</v>
      </c>
      <c r="AF12" s="858">
        <f>AB12*AC12*Z14</f>
        <v>0</v>
      </c>
      <c r="AG12" s="871" t="s">
        <v>58</v>
      </c>
      <c r="AH12" s="9"/>
      <c r="AI12" s="9"/>
      <c r="AJ12" s="9"/>
      <c r="AK12" s="9"/>
    </row>
    <row r="13" spans="1:41" ht="14.25" customHeight="1" x14ac:dyDescent="0.15">
      <c r="B13" s="1541"/>
      <c r="C13" s="1543"/>
      <c r="D13" s="1545"/>
      <c r="E13" s="458"/>
      <c r="F13" s="451"/>
      <c r="G13" s="450"/>
      <c r="H13" s="1506"/>
      <c r="I13" s="837">
        <f>◎施設管理!L6</f>
        <v>200</v>
      </c>
      <c r="J13" s="677"/>
      <c r="K13" s="678">
        <f>SUM(J11,K11)</f>
        <v>0</v>
      </c>
      <c r="L13" s="679"/>
      <c r="M13" s="678">
        <f>SUM(L11,M11)</f>
        <v>0</v>
      </c>
      <c r="N13" s="679"/>
      <c r="O13" s="678">
        <f>SUM(N11,O11)</f>
        <v>0</v>
      </c>
      <c r="P13" s="679"/>
      <c r="Q13" s="678">
        <f>SUM(P11,Q11)</f>
        <v>0</v>
      </c>
      <c r="R13" s="679"/>
      <c r="S13" s="678">
        <f>SUM(R11,S11)</f>
        <v>0</v>
      </c>
      <c r="T13" s="679"/>
      <c r="U13" s="678">
        <f>SUM(T11,U11)</f>
        <v>0</v>
      </c>
      <c r="V13" s="676">
        <f>SUM(J13:U13)</f>
        <v>0</v>
      </c>
      <c r="W13" s="22"/>
      <c r="X13" s="849">
        <f>I11*V13</f>
        <v>0</v>
      </c>
      <c r="Y13" s="754"/>
      <c r="Z13" s="1591"/>
      <c r="AA13" s="910" t="s">
        <v>237</v>
      </c>
      <c r="AB13" s="855">
        <f>VLOOKUP($B$4,◎施設管理!G6:S7,7,FALSE)</f>
        <v>2500</v>
      </c>
      <c r="AC13" s="862">
        <f>SUM(入力2【名簿】!BS9,入力2【名簿】!BY9)</f>
        <v>0</v>
      </c>
      <c r="AD13" s="867" t="s">
        <v>194</v>
      </c>
      <c r="AE13" s="744" t="s">
        <v>229</v>
      </c>
      <c r="AF13" s="858">
        <f>AB13*AC13*Z14</f>
        <v>0</v>
      </c>
      <c r="AG13" s="871" t="s">
        <v>58</v>
      </c>
      <c r="AH13" s="9"/>
      <c r="AI13" s="9"/>
      <c r="AJ13" s="9"/>
      <c r="AK13" s="9"/>
    </row>
    <row r="14" spans="1:41" ht="14.25" customHeight="1" x14ac:dyDescent="0.15">
      <c r="B14" s="1541"/>
      <c r="C14" s="1543"/>
      <c r="D14" s="1499"/>
      <c r="E14" s="448"/>
      <c r="F14" s="447"/>
      <c r="G14" s="457" t="s">
        <v>343</v>
      </c>
      <c r="H14" s="1506"/>
      <c r="I14" s="456" t="s">
        <v>271</v>
      </c>
      <c r="J14" s="680" t="str">
        <f>IF(B4="県内",集計表!$AJ$14,"")</f>
        <v/>
      </c>
      <c r="K14" s="715" t="str">
        <f>IF(B4="県内",集計表!$AK$14,"")</f>
        <v/>
      </c>
      <c r="L14" s="682" t="str">
        <f>IF(B4="県内",集計表!$AL$14,"")</f>
        <v/>
      </c>
      <c r="M14" s="715" t="str">
        <f>IF(B4="県内",集計表!$AM$14,"")</f>
        <v/>
      </c>
      <c r="N14" s="682" t="str">
        <f>IF(B4="県内",集計表!$AN$14,"")</f>
        <v/>
      </c>
      <c r="O14" s="681" t="str">
        <f>IF(B4="県内",集計表!$AO$14,"")</f>
        <v/>
      </c>
      <c r="P14" s="714" t="str">
        <f>IF(B4="県内",集計表!$AP$14,"")</f>
        <v/>
      </c>
      <c r="Q14" s="681" t="str">
        <f>IF(B4="県内",集計表!$AQ$14,"")</f>
        <v/>
      </c>
      <c r="R14" s="714" t="str">
        <f>IF(B4="県内",集計表!$AR$14,"")</f>
        <v/>
      </c>
      <c r="S14" s="681" t="str">
        <f>IF(B4="県内",集計表!$AS$14,"")</f>
        <v/>
      </c>
      <c r="T14" s="714" t="str">
        <f>IF(B4="県内",集計表!$AT$14,"")</f>
        <v/>
      </c>
      <c r="U14" s="681" t="str">
        <f>IF(B4="県内",集計表!$AU$14,"")</f>
        <v/>
      </c>
      <c r="V14" s="684">
        <f>SUM(J14:U14)</f>
        <v>0</v>
      </c>
      <c r="W14" s="22"/>
      <c r="X14" s="850"/>
      <c r="Y14" s="755"/>
      <c r="Z14" s="912">
        <f>入力1!F23</f>
        <v>0</v>
      </c>
      <c r="AA14" s="910" t="s">
        <v>230</v>
      </c>
      <c r="AB14" s="855">
        <f>VLOOKUP($B$4,◎施設管理!G6:S7,9,FALSE)</f>
        <v>5000</v>
      </c>
      <c r="AC14" s="862">
        <f>SUM(入力2【名簿】!BS10,入力2【名簿】!BY10)</f>
        <v>0</v>
      </c>
      <c r="AD14" s="866" t="s">
        <v>194</v>
      </c>
      <c r="AE14" s="744" t="s">
        <v>229</v>
      </c>
      <c r="AF14" s="858">
        <f>AB14*AC14*Z14</f>
        <v>0</v>
      </c>
      <c r="AG14" s="871" t="s">
        <v>58</v>
      </c>
      <c r="AH14" s="9"/>
      <c r="AK14" s="745"/>
    </row>
    <row r="15" spans="1:41" ht="14.25" customHeight="1" x14ac:dyDescent="0.15">
      <c r="B15" s="1541"/>
      <c r="C15" s="1543"/>
      <c r="D15" s="1498" t="s">
        <v>84</v>
      </c>
      <c r="E15" s="1500" t="s">
        <v>348</v>
      </c>
      <c r="F15" s="1501"/>
      <c r="G15" s="1502"/>
      <c r="H15" s="1506"/>
      <c r="I15" s="455">
        <f>◎施設管理!K6</f>
        <v>350</v>
      </c>
      <c r="J15" s="685" t="str">
        <f>IF(B4="県内",集計表!$AJ$17,"")</f>
        <v/>
      </c>
      <c r="K15" s="688" t="str">
        <f>IF(B4="県内",集計表!$AK$17,"")</f>
        <v/>
      </c>
      <c r="L15" s="728" t="str">
        <f>IF(B4="県内",集計表!$AL$17,"")</f>
        <v/>
      </c>
      <c r="M15" s="704" t="str">
        <f>IF(B4="県内",集計表!$AM$17,"")</f>
        <v/>
      </c>
      <c r="N15" s="728" t="str">
        <f>IF(B4="県内",集計表!$AN$17,"")</f>
        <v/>
      </c>
      <c r="O15" s="688" t="str">
        <f>IF(B4="県内",集計表!$AO$17,"")</f>
        <v/>
      </c>
      <c r="P15" s="728" t="str">
        <f>IF(B4="県内",集計表!$AP$17,"")</f>
        <v/>
      </c>
      <c r="Q15" s="688" t="str">
        <f>IF(B4="県内",集計表!$AQ$17,"")</f>
        <v/>
      </c>
      <c r="R15" s="728" t="str">
        <f>IF(B4="県内",集計表!$AR$17,"")</f>
        <v/>
      </c>
      <c r="S15" s="704" t="str">
        <f>IF(B4="県内",集計表!$AS$17,"")</f>
        <v/>
      </c>
      <c r="T15" s="728" t="str">
        <f>IF(B4="県内",集計表!$AT$17,"")</f>
        <v/>
      </c>
      <c r="U15" s="686" t="str">
        <f>IF(B4="県内",集計表!$AU$17,"")</f>
        <v/>
      </c>
      <c r="V15" s="689"/>
      <c r="W15" s="22"/>
      <c r="X15" s="850"/>
      <c r="Y15" s="754"/>
      <c r="Z15" s="874" t="s">
        <v>472</v>
      </c>
      <c r="AA15" s="911" t="s">
        <v>471</v>
      </c>
      <c r="AB15" s="855">
        <f>VLOOKUP($B$4,◎施設管理!G6:S7,9,FALSE)</f>
        <v>5000</v>
      </c>
      <c r="AC15" s="862">
        <f>SUM(入力2【名簿】!BS11,入力2【名簿】!BY11)</f>
        <v>0</v>
      </c>
      <c r="AD15" s="866" t="s">
        <v>194</v>
      </c>
      <c r="AE15" s="744" t="s">
        <v>228</v>
      </c>
      <c r="AF15" s="858">
        <f>AB15*AC15*Z14</f>
        <v>0</v>
      </c>
      <c r="AG15" s="871" t="s">
        <v>58</v>
      </c>
      <c r="AH15" s="749"/>
      <c r="AI15" s="749"/>
      <c r="AJ15" s="747"/>
      <c r="AK15" s="745"/>
    </row>
    <row r="16" spans="1:41" ht="14.25" customHeight="1" x14ac:dyDescent="0.15">
      <c r="B16" s="1541"/>
      <c r="C16" s="1543"/>
      <c r="D16" s="1499"/>
      <c r="E16" s="1503"/>
      <c r="F16" s="1504"/>
      <c r="G16" s="1505"/>
      <c r="H16" s="1506"/>
      <c r="I16" s="838">
        <f>◎施設管理!L6</f>
        <v>200</v>
      </c>
      <c r="J16" s="690"/>
      <c r="K16" s="691">
        <f>SUM(J15,K15)</f>
        <v>0</v>
      </c>
      <c r="L16" s="692"/>
      <c r="M16" s="691">
        <f>SUM(L15,M15)</f>
        <v>0</v>
      </c>
      <c r="N16" s="692"/>
      <c r="O16" s="691">
        <f>SUM(N15,O15)</f>
        <v>0</v>
      </c>
      <c r="P16" s="692"/>
      <c r="Q16" s="691">
        <f>SUM(P15,Q15)</f>
        <v>0</v>
      </c>
      <c r="R16" s="692"/>
      <c r="S16" s="691">
        <f>SUM(R15,S15)</f>
        <v>0</v>
      </c>
      <c r="T16" s="692"/>
      <c r="U16" s="691">
        <f>SUM(T15,U15)</f>
        <v>0</v>
      </c>
      <c r="V16" s="693">
        <f>SUM(J16:U16)</f>
        <v>0</v>
      </c>
      <c r="W16" s="22"/>
      <c r="X16" s="849">
        <f>I15*V16</f>
        <v>0</v>
      </c>
      <c r="Y16" s="755"/>
      <c r="Z16" s="1627" t="s">
        <v>231</v>
      </c>
      <c r="AA16" s="1628"/>
      <c r="AB16" s="856">
        <f>◎施設管理!H10</f>
        <v>350</v>
      </c>
      <c r="AC16" s="863">
        <f>COUNTIFS(入力2【名簿】!I15:AH74,"宿泊")</f>
        <v>0</v>
      </c>
      <c r="AD16" s="868"/>
      <c r="AE16" s="744" t="s">
        <v>229</v>
      </c>
      <c r="AF16" s="857">
        <f>AB16*AC16</f>
        <v>0</v>
      </c>
      <c r="AG16" s="870" t="s">
        <v>58</v>
      </c>
      <c r="AH16" s="892" t="s">
        <v>473</v>
      </c>
      <c r="AI16" s="892"/>
      <c r="AJ16" s="892"/>
      <c r="AK16" s="892"/>
      <c r="AL16" s="892"/>
    </row>
    <row r="17" spans="2:40" ht="14.25" customHeight="1" thickBot="1" x14ac:dyDescent="0.2">
      <c r="B17" s="1541"/>
      <c r="C17" s="1543"/>
      <c r="D17" s="1498" t="s">
        <v>342</v>
      </c>
      <c r="E17" s="1500" t="s">
        <v>348</v>
      </c>
      <c r="F17" s="1501"/>
      <c r="G17" s="1502"/>
      <c r="H17" s="1506"/>
      <c r="I17" s="455">
        <f>◎施設管理!M6</f>
        <v>1250</v>
      </c>
      <c r="J17" s="685" t="str">
        <f>IF(B4="県内",集計表!$AJ$18,"")</f>
        <v/>
      </c>
      <c r="K17" s="688" t="str">
        <f>IF(B4="県内",集計表!$AK$18,"")</f>
        <v/>
      </c>
      <c r="L17" s="728" t="str">
        <f>IF(B4="県内",集計表!$AL$18,"")</f>
        <v/>
      </c>
      <c r="M17" s="688" t="str">
        <f>IF(B4="県内",集計表!$AM$18,"")</f>
        <v/>
      </c>
      <c r="N17" s="728" t="str">
        <f>IF(B4="県内",集計表!$AN$18,"")</f>
        <v/>
      </c>
      <c r="O17" s="688" t="str">
        <f>IF(B4="県内",集計表!$AO$18,"")</f>
        <v/>
      </c>
      <c r="P17" s="728" t="str">
        <f>IF(B4="県内",集計表!$AP$18,"")</f>
        <v/>
      </c>
      <c r="Q17" s="688" t="str">
        <f>IF(B4="県内",集計表!$AQ$18,"")</f>
        <v/>
      </c>
      <c r="R17" s="728" t="str">
        <f>IF(B4="県内",集計表!$AR$18,"")</f>
        <v/>
      </c>
      <c r="S17" s="688" t="str">
        <f>IF(B4="県内",集計表!$AS$18,"")</f>
        <v/>
      </c>
      <c r="T17" s="728" t="str">
        <f>IF(B4="県内",集計表!$AT$18,"")</f>
        <v/>
      </c>
      <c r="U17" s="686" t="str">
        <f>IF(B4="県内",集計表!$AU$18,"")</f>
        <v/>
      </c>
      <c r="V17" s="689"/>
      <c r="W17" s="22"/>
      <c r="X17" s="851"/>
      <c r="Y17" s="756"/>
      <c r="Z17" s="1627" t="s">
        <v>476</v>
      </c>
      <c r="AA17" s="1628"/>
      <c r="AB17" s="856">
        <f>◎施設管理!I10</f>
        <v>200</v>
      </c>
      <c r="AC17" s="863">
        <f>SUM(入力1!P48:R50)</f>
        <v>0</v>
      </c>
      <c r="AD17" s="869" t="s">
        <v>483</v>
      </c>
      <c r="AE17" s="744" t="s">
        <v>229</v>
      </c>
      <c r="AF17" s="859">
        <f>AB17*AC17</f>
        <v>0</v>
      </c>
      <c r="AG17" s="873" t="s">
        <v>58</v>
      </c>
      <c r="AH17" s="891" t="s">
        <v>474</v>
      </c>
      <c r="AI17" s="891"/>
      <c r="AJ17" s="891"/>
      <c r="AK17" s="891"/>
    </row>
    <row r="18" spans="2:40" ht="14.25" customHeight="1" x14ac:dyDescent="0.15">
      <c r="B18" s="1541"/>
      <c r="C18" s="1543"/>
      <c r="D18" s="1499"/>
      <c r="E18" s="1503"/>
      <c r="F18" s="1504"/>
      <c r="G18" s="1505"/>
      <c r="H18" s="1506"/>
      <c r="I18" s="838">
        <f>◎施設管理!N6</f>
        <v>300</v>
      </c>
      <c r="J18" s="690"/>
      <c r="K18" s="691">
        <f>SUM(J17,K17)</f>
        <v>0</v>
      </c>
      <c r="L18" s="692"/>
      <c r="M18" s="691">
        <f>SUM(L17,M17)</f>
        <v>0</v>
      </c>
      <c r="N18" s="692"/>
      <c r="O18" s="691">
        <f>SUM(N17,O17)</f>
        <v>0</v>
      </c>
      <c r="P18" s="692"/>
      <c r="Q18" s="691">
        <f>SUM(P17,Q17)</f>
        <v>0</v>
      </c>
      <c r="R18" s="692"/>
      <c r="S18" s="691">
        <f>SUM(R17,S17)</f>
        <v>0</v>
      </c>
      <c r="T18" s="692"/>
      <c r="U18" s="691">
        <f>SUM(T17,U17)</f>
        <v>0</v>
      </c>
      <c r="V18" s="693">
        <f>SUM(J18:U18)</f>
        <v>0</v>
      </c>
      <c r="W18" s="694"/>
      <c r="X18" s="849">
        <f>I17*V18</f>
        <v>0</v>
      </c>
      <c r="Y18" s="122"/>
      <c r="Z18" s="1629" t="s">
        <v>239</v>
      </c>
      <c r="AA18" s="1629"/>
      <c r="AB18" s="843" t="str">
        <f>SUM(AC12:AC15)-AC17&amp;" 名】"</f>
        <v>0 名】</v>
      </c>
      <c r="AC18" s="844"/>
      <c r="AE18" s="1589" t="s">
        <v>511</v>
      </c>
      <c r="AF18" s="1585">
        <f>SUM(AF8:AF17)</f>
        <v>0</v>
      </c>
      <c r="AG18" s="1586"/>
      <c r="AH18" s="1621" t="s">
        <v>225</v>
      </c>
      <c r="AI18" s="9"/>
      <c r="AJ18" s="9"/>
      <c r="AK18" s="9"/>
    </row>
    <row r="19" spans="2:40" ht="14.25" customHeight="1" thickBot="1" x14ac:dyDescent="0.2">
      <c r="B19" s="1541"/>
      <c r="C19" s="1543"/>
      <c r="D19" s="1507" t="s">
        <v>349</v>
      </c>
      <c r="E19" s="1508" t="s">
        <v>348</v>
      </c>
      <c r="F19" s="1509"/>
      <c r="G19" s="1510"/>
      <c r="H19" s="1506"/>
      <c r="I19" s="578">
        <f>◎施設管理!O6</f>
        <v>3000</v>
      </c>
      <c r="J19" s="695" t="str">
        <f>IF(B4="県内",集計表!$AJ$19+集計表!$AJ$20,"")</f>
        <v/>
      </c>
      <c r="K19" s="688" t="str">
        <f>IF(B4="県内",集計表!$AK$19+集計表!$AK$20,"")</f>
        <v/>
      </c>
      <c r="L19" s="687" t="str">
        <f>IF(B4="県内",集計表!$AL$19+集計表!$AL$20,"")</f>
        <v/>
      </c>
      <c r="M19" s="688" t="str">
        <f>IF(B4="県内",集計表!$AM$19+集計表!$AM$20,"")</f>
        <v/>
      </c>
      <c r="N19" s="687" t="str">
        <f>IF(B4="県内",集計表!$AN$19+集計表!$AN$20,"")</f>
        <v/>
      </c>
      <c r="O19" s="688" t="str">
        <f>IF(B4="県内",集計表!$AO$19+集計表!$AO$20,"")</f>
        <v/>
      </c>
      <c r="P19" s="687" t="str">
        <f>IF(B4="県内",集計表!$AP$19+集計表!$AP$20,"")</f>
        <v/>
      </c>
      <c r="Q19" s="688" t="str">
        <f>IF(B4="県内",集計表!$AQ$19+集計表!$AQ$20,"")</f>
        <v/>
      </c>
      <c r="R19" s="687" t="str">
        <f>IF(B4="県内",集計表!$AR$19+集計表!$AR$20,"")</f>
        <v/>
      </c>
      <c r="S19" s="688" t="str">
        <f>IF(B4="県内",集計表!$AS$19+集計表!$AS$20,"")</f>
        <v/>
      </c>
      <c r="T19" s="687" t="str">
        <f>IF(B4="県内",集計表!$AT$19+集計表!$AT$20,"")</f>
        <v/>
      </c>
      <c r="U19" s="688" t="str">
        <f>IF(B4="県内",集計表!$AU$19+集計表!$AU$20,"")</f>
        <v/>
      </c>
      <c r="V19" s="689"/>
      <c r="W19" s="22"/>
      <c r="X19" s="850"/>
      <c r="Y19" s="122"/>
      <c r="Z19" s="1584" t="s">
        <v>509</v>
      </c>
      <c r="AA19" s="1584"/>
      <c r="AB19" s="1584"/>
      <c r="AC19" s="1584"/>
      <c r="AD19" s="872"/>
      <c r="AE19" s="1589"/>
      <c r="AF19" s="1587"/>
      <c r="AG19" s="1588"/>
      <c r="AH19" s="1622"/>
      <c r="AI19" s="9"/>
      <c r="AJ19" s="9"/>
      <c r="AK19" s="9"/>
    </row>
    <row r="20" spans="2:40" ht="14.25" customHeight="1" thickBot="1" x14ac:dyDescent="0.2">
      <c r="B20" s="1541"/>
      <c r="C20" s="1543"/>
      <c r="D20" s="1507"/>
      <c r="E20" s="1503"/>
      <c r="F20" s="1504"/>
      <c r="G20" s="1505"/>
      <c r="H20" s="1506"/>
      <c r="I20" s="838">
        <f>◎施設管理!P6</f>
        <v>400</v>
      </c>
      <c r="J20" s="690"/>
      <c r="K20" s="691">
        <f>SUM(J19,K19)</f>
        <v>0</v>
      </c>
      <c r="L20" s="697"/>
      <c r="M20" s="691">
        <f>SUM(L19,M19)</f>
        <v>0</v>
      </c>
      <c r="N20" s="697"/>
      <c r="O20" s="691">
        <f>SUM(N19,O19)</f>
        <v>0</v>
      </c>
      <c r="P20" s="697"/>
      <c r="Q20" s="691">
        <f>SUM(P19,Q19)</f>
        <v>0</v>
      </c>
      <c r="R20" s="697"/>
      <c r="S20" s="691">
        <f>SUM(R19,S19)</f>
        <v>0</v>
      </c>
      <c r="T20" s="697"/>
      <c r="U20" s="691">
        <f>SUM(T19,U19)</f>
        <v>0</v>
      </c>
      <c r="V20" s="693">
        <f>SUM(J20:U20)</f>
        <v>0</v>
      </c>
      <c r="W20" s="22"/>
      <c r="X20" s="852">
        <f>I19*V20</f>
        <v>0</v>
      </c>
      <c r="Y20" s="756"/>
      <c r="Z20" s="1630" t="s">
        <v>463</v>
      </c>
      <c r="AA20" s="1582" t="e">
        <f>IF(入力1!#REF!="あり","利用あり","利用なし")</f>
        <v>#REF!</v>
      </c>
      <c r="AB20" s="1583"/>
      <c r="AC20" s="750"/>
      <c r="AD20" s="9"/>
      <c r="AE20" s="9"/>
      <c r="AF20" s="9"/>
      <c r="AG20" s="9"/>
      <c r="AH20" s="9"/>
      <c r="AI20" s="9"/>
      <c r="AJ20" s="9"/>
    </row>
    <row r="21" spans="2:40" ht="14.25" customHeight="1" x14ac:dyDescent="0.15">
      <c r="B21" s="1541"/>
      <c r="C21" s="1555" t="s">
        <v>347</v>
      </c>
      <c r="D21" s="1514" t="s">
        <v>346</v>
      </c>
      <c r="E21" s="1515"/>
      <c r="F21" s="1515"/>
      <c r="G21" s="1516"/>
      <c r="H21" s="1517" t="s">
        <v>345</v>
      </c>
      <c r="I21" s="1511">
        <f>◎施設管理!H6</f>
        <v>100</v>
      </c>
      <c r="J21" s="698" t="str">
        <f>IF(B4="県内",集計表!$I$7+集計表!$I$8,"")</f>
        <v/>
      </c>
      <c r="K21" s="699" t="str">
        <f>IF(B4="県内",集計表!$K$7+集計表!$K$8,"")</f>
        <v/>
      </c>
      <c r="L21" s="700" t="str">
        <f>IF(B4="県内",集計表!$M$7+集計表!$M$8,"")</f>
        <v/>
      </c>
      <c r="M21" s="699" t="str">
        <f>IF(B4="県内",集計表!$O$7+集計表!$O$8,"")</f>
        <v/>
      </c>
      <c r="N21" s="700" t="str">
        <f>IF(B4="県内",集計表!$Q$7+集計表!$Q$8,"")</f>
        <v/>
      </c>
      <c r="O21" s="699" t="str">
        <f>IF(B4="県内",集計表!$S$7+集計表!$S$8,"")</f>
        <v/>
      </c>
      <c r="P21" s="700" t="str">
        <f>IF(B4="県内",集計表!$U$7+集計表!$U$8,"")</f>
        <v/>
      </c>
      <c r="Q21" s="699" t="str">
        <f>IF(B4="県内",集計表!$W$7+集計表!$W$8,"")</f>
        <v/>
      </c>
      <c r="R21" s="700" t="str">
        <f>IF(B4="県内",集計表!$Y$7+集計表!$Y$8,"")</f>
        <v/>
      </c>
      <c r="S21" s="699" t="str">
        <f>IF(B4="県内",集計表!$AA$7+集計表!$AA$8,"")</f>
        <v/>
      </c>
      <c r="T21" s="700" t="str">
        <f>IF(B4="県内",集計表!$AC$7+集計表!$AC$8,"")</f>
        <v/>
      </c>
      <c r="U21" s="699" t="str">
        <f>IF(B4="県内",集計表!$AE$7+集計表!$AE$8,"")</f>
        <v/>
      </c>
      <c r="V21" s="701"/>
      <c r="W21" s="22"/>
      <c r="X21" s="851"/>
      <c r="Y21" s="122"/>
      <c r="Z21" s="1631"/>
      <c r="AA21" s="906" t="s">
        <v>469</v>
      </c>
      <c r="AB21" s="875">
        <f>VLOOKUP($B$4,◎施設管理!G6:S7,11,FALSE)</f>
        <v>200</v>
      </c>
      <c r="AC21" s="876">
        <f>IF(B4="県外",V54,V31)</f>
        <v>0</v>
      </c>
      <c r="AD21" s="877"/>
      <c r="AE21" s="744" t="s">
        <v>229</v>
      </c>
      <c r="AF21" s="857">
        <f>AB21*AC21</f>
        <v>0</v>
      </c>
      <c r="AG21" s="870" t="s">
        <v>58</v>
      </c>
      <c r="AH21" s="9"/>
      <c r="AI21" s="745"/>
      <c r="AJ21" s="745"/>
    </row>
    <row r="22" spans="2:40" ht="14.25" customHeight="1" x14ac:dyDescent="0.15">
      <c r="B22" s="1541"/>
      <c r="C22" s="1543"/>
      <c r="D22" s="454"/>
      <c r="E22" s="451"/>
      <c r="F22" s="451"/>
      <c r="G22" s="453" t="s">
        <v>344</v>
      </c>
      <c r="H22" s="1506"/>
      <c r="I22" s="1512"/>
      <c r="J22" s="671" t="str">
        <f>IF(B4="県内",集計表!$AJ$6,"")</f>
        <v/>
      </c>
      <c r="K22" s="672" t="str">
        <f>IF(B4="県内",集計表!$AK$6,"")</f>
        <v/>
      </c>
      <c r="L22" s="675" t="str">
        <f>IF(B4="県内",集計表!$AL$6,"")</f>
        <v/>
      </c>
      <c r="M22" s="672" t="str">
        <f>IF(B4="県内",集計表!$AM$6,"")</f>
        <v/>
      </c>
      <c r="N22" s="673" t="str">
        <f>IF(B4="県内",集計表!$AN$6,"")</f>
        <v/>
      </c>
      <c r="O22" s="674" t="str">
        <f>IF(B4="県内",集計表!$AO$6,"")</f>
        <v/>
      </c>
      <c r="P22" s="673" t="str">
        <f>IF(B4="県内",集計表!$AP$6,"")</f>
        <v/>
      </c>
      <c r="Q22" s="674" t="str">
        <f>IF(B4="県内",集計表!$AQ$6,"")</f>
        <v/>
      </c>
      <c r="R22" s="675" t="str">
        <f>IF(B4="県内",集計表!$AR$6,"")</f>
        <v/>
      </c>
      <c r="S22" s="672" t="str">
        <f>IF(B4="県内",集計表!$AS$6,"")</f>
        <v/>
      </c>
      <c r="T22" s="675" t="str">
        <f>IF(B4="県内",集計表!$AT$6,"")</f>
        <v/>
      </c>
      <c r="U22" s="672" t="str">
        <f>IF(B4="県内",集計表!$AU$6,"")</f>
        <v/>
      </c>
      <c r="V22" s="676">
        <f>SUM(J22:U22)</f>
        <v>0</v>
      </c>
      <c r="W22" s="22"/>
      <c r="X22" s="851"/>
      <c r="Y22" s="122"/>
      <c r="Z22" s="1631"/>
      <c r="AA22" s="907" t="s">
        <v>237</v>
      </c>
      <c r="AB22" s="875">
        <f>VLOOKUP($B$4,◎施設管理!G6:S7,12,FALSE)</f>
        <v>300</v>
      </c>
      <c r="AC22" s="876">
        <f>IF(B4="県外",V55,V32)</f>
        <v>0</v>
      </c>
      <c r="AD22" s="878"/>
      <c r="AE22" s="744" t="s">
        <v>228</v>
      </c>
      <c r="AF22" s="857">
        <f>AB22*AC22</f>
        <v>0</v>
      </c>
      <c r="AG22" s="870" t="s">
        <v>58</v>
      </c>
      <c r="AH22" s="9"/>
      <c r="AI22" s="745"/>
      <c r="AJ22" s="745"/>
    </row>
    <row r="23" spans="2:40" ht="14.25" customHeight="1" thickBot="1" x14ac:dyDescent="0.2">
      <c r="B23" s="1541"/>
      <c r="C23" s="1543"/>
      <c r="D23" s="452"/>
      <c r="E23" s="451"/>
      <c r="F23" s="451"/>
      <c r="G23" s="450"/>
      <c r="H23" s="1506"/>
      <c r="I23" s="1513"/>
      <c r="J23" s="677"/>
      <c r="K23" s="702">
        <f>SUM(J21,K21)</f>
        <v>0</v>
      </c>
      <c r="L23" s="679"/>
      <c r="M23" s="703">
        <f>SUM(L21,M21)</f>
        <v>0</v>
      </c>
      <c r="N23" s="679"/>
      <c r="O23" s="703">
        <f>SUM(N21,O21)</f>
        <v>0</v>
      </c>
      <c r="P23" s="679"/>
      <c r="Q23" s="703">
        <f>SUM(P21,Q21)</f>
        <v>0</v>
      </c>
      <c r="R23" s="679"/>
      <c r="S23" s="703">
        <f>SUM(R21,S21)</f>
        <v>0</v>
      </c>
      <c r="T23" s="679"/>
      <c r="U23" s="703">
        <f>SUM(T21,U21)</f>
        <v>0</v>
      </c>
      <c r="V23" s="676">
        <f>SUM(J23:U23)</f>
        <v>0</v>
      </c>
      <c r="W23" s="22"/>
      <c r="X23" s="852">
        <f>I21*V23</f>
        <v>0</v>
      </c>
      <c r="Y23" s="756"/>
      <c r="Z23" s="1632"/>
      <c r="AA23" s="906" t="s">
        <v>230</v>
      </c>
      <c r="AB23" s="875">
        <f>VLOOKUP($B$4,◎施設管理!G6:S7,13,FALSE)</f>
        <v>500</v>
      </c>
      <c r="AC23" s="876">
        <f>IF(B4="県外",V56,V33)</f>
        <v>0</v>
      </c>
      <c r="AD23" s="877"/>
      <c r="AE23" s="744" t="s">
        <v>229</v>
      </c>
      <c r="AF23" s="857">
        <f>AB23*AC23</f>
        <v>0</v>
      </c>
      <c r="AG23" s="870" t="s">
        <v>58</v>
      </c>
      <c r="AH23" s="9"/>
      <c r="AI23" s="745"/>
      <c r="AJ23" s="745"/>
    </row>
    <row r="24" spans="2:40" ht="14.25" customHeight="1" x14ac:dyDescent="0.15">
      <c r="B24" s="1541"/>
      <c r="C24" s="1543"/>
      <c r="D24" s="449"/>
      <c r="E24" s="448"/>
      <c r="F24" s="447"/>
      <c r="G24" s="446" t="s">
        <v>343</v>
      </c>
      <c r="H24" s="1506"/>
      <c r="I24" s="456" t="s">
        <v>271</v>
      </c>
      <c r="J24" s="680" t="str">
        <f>IF(B4="県内",集計表!$AJ$5,"")</f>
        <v/>
      </c>
      <c r="K24" s="683" t="str">
        <f>IF(B4="県内",集計表!$AK$5,"")</f>
        <v/>
      </c>
      <c r="L24" s="682" t="str">
        <f>IF(B4="県内",集計表!$AL$5,"")</f>
        <v/>
      </c>
      <c r="M24" s="683" t="str">
        <f>IF(B4="県内",集計表!$AM$5,"")</f>
        <v/>
      </c>
      <c r="N24" s="682" t="str">
        <f>IF(B4="県内",集計表!$AN$5,"")</f>
        <v/>
      </c>
      <c r="O24" s="683" t="str">
        <f>IF(B4="県内",集計表!$AO$5,"")</f>
        <v/>
      </c>
      <c r="P24" s="682" t="str">
        <f>IF(B4="県内",集計表!$AP$5,"")</f>
        <v/>
      </c>
      <c r="Q24" s="683" t="str">
        <f>IF(B4="県内",集計表!$AQ$5,"")</f>
        <v/>
      </c>
      <c r="R24" s="682" t="str">
        <f>IF(B4="県内",集計表!$AR$5,"")</f>
        <v/>
      </c>
      <c r="S24" s="683" t="str">
        <f>IF(B4="県内",集計表!$AS$5,"")</f>
        <v/>
      </c>
      <c r="T24" s="682" t="str">
        <f>IF(B4="県内",集計表!$AT$5,"")</f>
        <v/>
      </c>
      <c r="U24" s="683" t="str">
        <f>IF(B4="県内",集計表!$AU$5,"")</f>
        <v/>
      </c>
      <c r="V24" s="684">
        <f>SUM(J24:U24)</f>
        <v>0</v>
      </c>
      <c r="W24" s="22"/>
      <c r="X24" s="851"/>
      <c r="Y24" s="122"/>
      <c r="Z24" s="743"/>
      <c r="AA24" s="743"/>
      <c r="AB24" s="743"/>
      <c r="AC24" s="842"/>
      <c r="AD24" s="842"/>
      <c r="AE24" s="1589" t="s">
        <v>511</v>
      </c>
      <c r="AF24" s="1585">
        <f>SUM(AF21:AF23)</f>
        <v>0</v>
      </c>
      <c r="AG24" s="1586"/>
      <c r="AH24" s="1621" t="s">
        <v>225</v>
      </c>
      <c r="AI24" s="745"/>
      <c r="AJ24" s="745"/>
      <c r="AK24" s="745"/>
    </row>
    <row r="25" spans="2:40" ht="14.25" customHeight="1" thickBot="1" x14ac:dyDescent="0.2">
      <c r="B25" s="1541"/>
      <c r="C25" s="1543"/>
      <c r="D25" s="1557" t="s">
        <v>84</v>
      </c>
      <c r="E25" s="1501"/>
      <c r="F25" s="1501"/>
      <c r="G25" s="1502"/>
      <c r="H25" s="1506"/>
      <c r="I25" s="1512">
        <f>◎施設管理!H6</f>
        <v>100</v>
      </c>
      <c r="J25" s="729" t="str">
        <f>IF(B4="県内",集計表!$AJ$8,"")</f>
        <v/>
      </c>
      <c r="K25" s="704" t="str">
        <f>IF(B4="県内",集計表!$AK$8,"")</f>
        <v/>
      </c>
      <c r="L25" s="696" t="str">
        <f>IF(B4="県内",集計表!$AL$8,"")</f>
        <v/>
      </c>
      <c r="M25" s="704" t="str">
        <f>IF(B4="県内",集計表!$AM$8,"")</f>
        <v/>
      </c>
      <c r="N25" s="696" t="str">
        <f>IF(B4="県内",集計表!$AN$8,"")</f>
        <v/>
      </c>
      <c r="O25" s="704" t="str">
        <f>IF(B4="県内",集計表!$AO$8,"")</f>
        <v/>
      </c>
      <c r="P25" s="696" t="str">
        <f>IF(B4="県内",集計表!$AP$8,"")</f>
        <v/>
      </c>
      <c r="Q25" s="704" t="str">
        <f>IF(B4="県内",集計表!$AQ$8,"")</f>
        <v/>
      </c>
      <c r="R25" s="696" t="str">
        <f>IF(B4="県内",集計表!$AR$8,"")</f>
        <v/>
      </c>
      <c r="S25" s="704" t="str">
        <f>IF(B4="県内",集計表!$AS$8,"")</f>
        <v/>
      </c>
      <c r="T25" s="696" t="str">
        <f>IF(B4="県内",集計表!$AT$8,"")</f>
        <v/>
      </c>
      <c r="U25" s="730" t="str">
        <f>IF(B4="県内",集計表!$AU$8,"")</f>
        <v/>
      </c>
      <c r="V25" s="689"/>
      <c r="W25" s="22"/>
      <c r="X25" s="851"/>
      <c r="Y25" s="756"/>
      <c r="Z25" s="743"/>
      <c r="AA25" s="743"/>
      <c r="AB25" s="743"/>
      <c r="AC25" s="842"/>
      <c r="AD25" s="842"/>
      <c r="AE25" s="1589"/>
      <c r="AF25" s="1587"/>
      <c r="AG25" s="1588"/>
      <c r="AH25" s="1622"/>
      <c r="AI25" s="742"/>
      <c r="AJ25" s="742"/>
      <c r="AK25" s="742"/>
    </row>
    <row r="26" spans="2:40" ht="14.25" customHeight="1" x14ac:dyDescent="0.15">
      <c r="B26" s="1541"/>
      <c r="C26" s="1543"/>
      <c r="D26" s="1558"/>
      <c r="E26" s="1504"/>
      <c r="F26" s="1504"/>
      <c r="G26" s="1505"/>
      <c r="H26" s="1506"/>
      <c r="I26" s="1522"/>
      <c r="J26" s="690"/>
      <c r="K26" s="691">
        <f>SUM(J25,K25)</f>
        <v>0</v>
      </c>
      <c r="L26" s="692"/>
      <c r="M26" s="691">
        <f>SUM(L25,M25)</f>
        <v>0</v>
      </c>
      <c r="N26" s="692"/>
      <c r="O26" s="691">
        <f>SUM(N25,O25)</f>
        <v>0</v>
      </c>
      <c r="P26" s="692"/>
      <c r="Q26" s="691">
        <f>SUM(P25,Q25)</f>
        <v>0</v>
      </c>
      <c r="R26" s="692"/>
      <c r="S26" s="691">
        <f>SUM(R25,S25)</f>
        <v>0</v>
      </c>
      <c r="T26" s="692"/>
      <c r="U26" s="691">
        <f>SUM(T25,U25)</f>
        <v>0</v>
      </c>
      <c r="V26" s="693">
        <f>SUM(J26:U26)</f>
        <v>0</v>
      </c>
      <c r="W26" s="22"/>
      <c r="X26" s="852">
        <f>I25*V26</f>
        <v>0</v>
      </c>
      <c r="Y26" s="122"/>
      <c r="Z26" s="887"/>
      <c r="AA26" s="741"/>
      <c r="AB26" s="741"/>
      <c r="AC26" s="741"/>
      <c r="AD26" s="887"/>
      <c r="AE26" s="741"/>
      <c r="AF26" s="741"/>
      <c r="AG26" s="741"/>
      <c r="AH26" s="741"/>
      <c r="AI26" s="742"/>
      <c r="AJ26" s="742"/>
      <c r="AK26" s="742"/>
      <c r="AL26" s="742"/>
      <c r="AM26" s="742"/>
      <c r="AN26" s="742"/>
    </row>
    <row r="27" spans="2:40" ht="14.25" customHeight="1" x14ac:dyDescent="0.15">
      <c r="B27" s="1541"/>
      <c r="C27" s="1543"/>
      <c r="D27" s="1557" t="s">
        <v>342</v>
      </c>
      <c r="E27" s="1501"/>
      <c r="F27" s="1501"/>
      <c r="G27" s="1501"/>
      <c r="H27" s="1506"/>
      <c r="I27" s="1519">
        <f>◎施設管理!I6</f>
        <v>200</v>
      </c>
      <c r="J27" s="729" t="str">
        <f>IF(B4="県内",集計表!$AJ$9,"")</f>
        <v/>
      </c>
      <c r="K27" s="716" t="str">
        <f>IF(B4="県内",集計表!$AK$9,"")</f>
        <v/>
      </c>
      <c r="L27" s="705" t="str">
        <f>IF(B4="県内",集計表!$AL$9,"")</f>
        <v/>
      </c>
      <c r="M27" s="688" t="str">
        <f>IF(B4="県内",集計表!$AM$9,"")</f>
        <v/>
      </c>
      <c r="N27" s="696" t="str">
        <f>IF(B4="県内",集計表!$AN$9,"")</f>
        <v/>
      </c>
      <c r="O27" s="704" t="str">
        <f>IF(B4="県内",集計表!$AO$9,"")</f>
        <v/>
      </c>
      <c r="P27" s="696" t="str">
        <f>IF(B4="県内",集計表!$AP$9,"")</f>
        <v/>
      </c>
      <c r="Q27" s="704" t="str">
        <f>IF(B4="県内",集計表!$AQ$9,"")</f>
        <v/>
      </c>
      <c r="R27" s="696" t="str">
        <f>IF(B4="県内",集計表!$AR$9,"")</f>
        <v/>
      </c>
      <c r="S27" s="731" t="str">
        <f>IF(B4="県内",集計表!$AS$9,"")</f>
        <v/>
      </c>
      <c r="T27" s="687" t="str">
        <f>IF(B4="県内",集計表!$AT$9,"")</f>
        <v/>
      </c>
      <c r="U27" s="773" t="str">
        <f>IF(B4="県内",集計表!$AU$9,"")</f>
        <v/>
      </c>
      <c r="V27" s="689"/>
      <c r="W27" s="22"/>
      <c r="X27" s="851"/>
      <c r="Y27" s="756"/>
      <c r="Z27" s="1615" t="s">
        <v>513</v>
      </c>
      <c r="AA27" s="879" t="s">
        <v>481</v>
      </c>
      <c r="AB27" s="885">
        <f>◎施設管理!J10</f>
        <v>430</v>
      </c>
      <c r="AC27" s="899">
        <f>SUM(入力2【名簿】!BT37,入力2【名簿】!BX37,入力2【名簿】!CB37,入力2【名簿】!CF37,入力2【名簿】!CJ37,入力2【名簿】!CN37)</f>
        <v>0</v>
      </c>
      <c r="AD27" s="867" t="s">
        <v>510</v>
      </c>
      <c r="AE27" s="744" t="s">
        <v>228</v>
      </c>
      <c r="AF27" s="897">
        <f t="shared" ref="AF27:AF35" si="0">AB27*AC27</f>
        <v>0</v>
      </c>
      <c r="AG27" s="893" t="s">
        <v>482</v>
      </c>
      <c r="AH27" s="745"/>
      <c r="AI27" s="745"/>
      <c r="AJ27" s="745"/>
      <c r="AK27" s="742"/>
      <c r="AL27" s="742"/>
      <c r="AM27" s="742"/>
    </row>
    <row r="28" spans="2:40" ht="14.25" customHeight="1" x14ac:dyDescent="0.15">
      <c r="B28" s="1541"/>
      <c r="C28" s="1543"/>
      <c r="D28" s="1558"/>
      <c r="E28" s="1504"/>
      <c r="F28" s="1504"/>
      <c r="G28" s="1504"/>
      <c r="H28" s="1506"/>
      <c r="I28" s="1520"/>
      <c r="J28" s="690"/>
      <c r="K28" s="691">
        <f>SUM(J27,K27)</f>
        <v>0</v>
      </c>
      <c r="L28" s="692"/>
      <c r="M28" s="691">
        <f>SUM(L27,M27)</f>
        <v>0</v>
      </c>
      <c r="N28" s="692"/>
      <c r="O28" s="691">
        <f>SUM(N27,O27)</f>
        <v>0</v>
      </c>
      <c r="P28" s="692"/>
      <c r="Q28" s="691">
        <f>SUM(P27,Q27)</f>
        <v>0</v>
      </c>
      <c r="R28" s="692"/>
      <c r="S28" s="717">
        <f>SUM(R27,S27)</f>
        <v>0</v>
      </c>
      <c r="T28" s="692"/>
      <c r="U28" s="691">
        <f>SUM(T27,U27)</f>
        <v>0</v>
      </c>
      <c r="V28" s="693">
        <f>SUM(J28:U28)</f>
        <v>0</v>
      </c>
      <c r="W28" s="22"/>
      <c r="X28" s="852">
        <f>I27*V28</f>
        <v>0</v>
      </c>
      <c r="Y28" s="756"/>
      <c r="Z28" s="1615"/>
      <c r="AA28" s="879" t="s">
        <v>83</v>
      </c>
      <c r="AB28" s="885">
        <f>◎施設管理!K10</f>
        <v>550</v>
      </c>
      <c r="AC28" s="899">
        <f>SUM(入力2【名簿】!BT38,入力2【名簿】!BX38,入力2【名簿】!CB38,入力2【名簿】!CF38,入力2【名簿】!CJ38,入力2【名簿】!CN38)</f>
        <v>0</v>
      </c>
      <c r="AD28" s="867" t="s">
        <v>510</v>
      </c>
      <c r="AE28" s="744" t="s">
        <v>228</v>
      </c>
      <c r="AF28" s="897">
        <f t="shared" si="0"/>
        <v>0</v>
      </c>
      <c r="AG28" s="893" t="s">
        <v>482</v>
      </c>
      <c r="AH28" s="745"/>
      <c r="AI28" s="745"/>
      <c r="AJ28" s="745"/>
      <c r="AK28" s="742"/>
      <c r="AL28" s="742"/>
      <c r="AM28" s="742"/>
    </row>
    <row r="29" spans="2:40" ht="14.25" customHeight="1" x14ac:dyDescent="0.15">
      <c r="B29" s="1541"/>
      <c r="C29" s="1543"/>
      <c r="D29" s="1538" t="s">
        <v>337</v>
      </c>
      <c r="E29" s="1509"/>
      <c r="F29" s="1509"/>
      <c r="G29" s="1509"/>
      <c r="H29" s="1506"/>
      <c r="I29" s="1512">
        <f>◎施設管理!J6</f>
        <v>400</v>
      </c>
      <c r="J29" s="729" t="str">
        <f>IF(B4="県内",集計表!$AJ$10+集計表!$AJ$11,"")</f>
        <v/>
      </c>
      <c r="K29" s="688" t="str">
        <f>IF(B4="県内",集計表!$AK$10+集計表!$AK$11,"")</f>
        <v/>
      </c>
      <c r="L29" s="734" t="str">
        <f>IF(B4="県内",集計表!$AL$10+集計表!$AL$11,"")</f>
        <v/>
      </c>
      <c r="M29" s="688" t="str">
        <f>IF(B4="県内",集計表!$AM$10+集計表!$AM$11,"")</f>
        <v/>
      </c>
      <c r="N29" s="734" t="str">
        <f>IF(B4="県内",集計表!$AN$10+集計表!$AN$11,"")</f>
        <v/>
      </c>
      <c r="O29" s="688" t="str">
        <f>IF(B4="県内",集計表!$AO$10+集計表!$AO$11,"")</f>
        <v/>
      </c>
      <c r="P29" s="734" t="str">
        <f>IF(B4="県内",集計表!$AP$10+集計表!$AP$11,"")</f>
        <v/>
      </c>
      <c r="Q29" s="688" t="str">
        <f>IF(B4="県内",集計表!$AQ$10+集計表!$AQ$11,"")</f>
        <v/>
      </c>
      <c r="R29" s="734" t="str">
        <f>IF(B4="県内",集計表!$AR$10+集計表!$AR$11,"")</f>
        <v/>
      </c>
      <c r="S29" s="688" t="str">
        <f>IF(B4="県内",集計表!$AS$10+集計表!$AS$11,"")</f>
        <v/>
      </c>
      <c r="T29" s="734" t="str">
        <f>IF(B4="県内",集計表!$AT$10+集計表!$AT$11,"")</f>
        <v/>
      </c>
      <c r="U29" s="704" t="str">
        <f>IF(B4="県内",集計表!$AU$10+集計表!$AU$11,"")</f>
        <v/>
      </c>
      <c r="V29" s="689"/>
      <c r="W29" s="22"/>
      <c r="X29" s="851"/>
      <c r="Y29" s="756"/>
      <c r="Z29" s="1616"/>
      <c r="AA29" s="880" t="s">
        <v>480</v>
      </c>
      <c r="AB29" s="885">
        <f>◎施設管理!L10</f>
        <v>670</v>
      </c>
      <c r="AC29" s="899">
        <f>SUM(入力2【名簿】!BX39:BX42,入力2【名簿】!CB39:CB42,入力2【名簿】!CF39:CF42,入力2【名簿】!CJ39:CJ42,入力2【名簿】!CN39:CN42)</f>
        <v>0</v>
      </c>
      <c r="AD29" s="867" t="s">
        <v>510</v>
      </c>
      <c r="AE29" s="744" t="s">
        <v>228</v>
      </c>
      <c r="AF29" s="897">
        <f t="shared" si="0"/>
        <v>0</v>
      </c>
      <c r="AG29" s="893" t="s">
        <v>482</v>
      </c>
      <c r="AH29" s="9"/>
      <c r="AI29" s="745"/>
      <c r="AJ29" s="745"/>
      <c r="AK29" s="742"/>
      <c r="AL29" s="741"/>
      <c r="AM29" s="742"/>
    </row>
    <row r="30" spans="2:40" ht="14.25" customHeight="1" thickBot="1" x14ac:dyDescent="0.2">
      <c r="B30" s="1541"/>
      <c r="C30" s="1556"/>
      <c r="D30" s="1539"/>
      <c r="E30" s="1526"/>
      <c r="F30" s="1526"/>
      <c r="G30" s="1526"/>
      <c r="H30" s="1518"/>
      <c r="I30" s="1521"/>
      <c r="J30" s="706"/>
      <c r="K30" s="707">
        <f>SUM(J29,K29)</f>
        <v>0</v>
      </c>
      <c r="L30" s="708"/>
      <c r="M30" s="707">
        <f>SUM(L29,M29)</f>
        <v>0</v>
      </c>
      <c r="N30" s="708"/>
      <c r="O30" s="707">
        <f>SUM(N29,O29)</f>
        <v>0</v>
      </c>
      <c r="P30" s="708"/>
      <c r="Q30" s="707">
        <f>SUM(P29,Q29)</f>
        <v>0</v>
      </c>
      <c r="R30" s="708"/>
      <c r="S30" s="707">
        <f>SUM(R29,S29)</f>
        <v>0</v>
      </c>
      <c r="T30" s="708"/>
      <c r="U30" s="707">
        <f>SUM(T29,U29)</f>
        <v>0</v>
      </c>
      <c r="V30" s="689">
        <f>SUM(J30:U30)</f>
        <v>0</v>
      </c>
      <c r="W30" s="22"/>
      <c r="X30" s="852">
        <f>I29*V30</f>
        <v>0</v>
      </c>
      <c r="Y30" s="756"/>
      <c r="Z30" s="1617" t="s">
        <v>514</v>
      </c>
      <c r="AA30" s="881" t="s">
        <v>481</v>
      </c>
      <c r="AB30" s="886">
        <f>◎施設管理!M10</f>
        <v>460</v>
      </c>
      <c r="AC30" s="900">
        <f>SUM(入力2【名簿】!BU37,入力2【名簿】!BY37,入力2【名簿】!CC37,入力2【名簿】!CG37,入力2【名簿】!CK37,入力2【名簿】!CO37)</f>
        <v>0</v>
      </c>
      <c r="AD30" s="888" t="s">
        <v>510</v>
      </c>
      <c r="AE30" s="744" t="s">
        <v>228</v>
      </c>
      <c r="AF30" s="898">
        <f t="shared" si="0"/>
        <v>0</v>
      </c>
      <c r="AG30" s="894" t="s">
        <v>482</v>
      </c>
      <c r="AH30" s="9"/>
      <c r="AI30" s="9"/>
      <c r="AJ30" s="9"/>
      <c r="AK30" s="742"/>
      <c r="AL30" s="741"/>
      <c r="AM30" s="741"/>
    </row>
    <row r="31" spans="2:40" ht="14.25" customHeight="1" x14ac:dyDescent="0.15">
      <c r="B31" s="1541"/>
      <c r="C31" s="1549" t="s">
        <v>341</v>
      </c>
      <c r="D31" s="1552" t="s">
        <v>354</v>
      </c>
      <c r="E31" s="1553"/>
      <c r="F31" s="1553"/>
      <c r="G31" s="1554"/>
      <c r="H31" s="1562" t="s">
        <v>339</v>
      </c>
      <c r="I31" s="444">
        <f>◎施設管理!Q6</f>
        <v>100</v>
      </c>
      <c r="J31" s="1481"/>
      <c r="K31" s="1482"/>
      <c r="L31" s="1483"/>
      <c r="M31" s="1482"/>
      <c r="N31" s="1483"/>
      <c r="O31" s="1482"/>
      <c r="P31" s="1483"/>
      <c r="Q31" s="1482"/>
      <c r="R31" s="1483"/>
      <c r="S31" s="1482"/>
      <c r="T31" s="1483"/>
      <c r="U31" s="1484"/>
      <c r="V31" s="709">
        <f>SUM(J31+L31+N31+P31+R31+T31)</f>
        <v>0</v>
      </c>
      <c r="W31" s="22"/>
      <c r="X31" s="852">
        <f>V31*I31</f>
        <v>0</v>
      </c>
      <c r="Y31" s="122"/>
      <c r="Z31" s="1618"/>
      <c r="AA31" s="882" t="s">
        <v>83</v>
      </c>
      <c r="AB31" s="886">
        <f>◎施設管理!N10</f>
        <v>600</v>
      </c>
      <c r="AC31" s="900">
        <f>SUM(入力2【名簿】!BU38,入力2【名簿】!BY38,入力2【名簿】!CC38,入力2【名簿】!CG38,入力2【名簿】!CK38,入力2【名簿】!CO38)</f>
        <v>0</v>
      </c>
      <c r="AD31" s="889" t="s">
        <v>510</v>
      </c>
      <c r="AE31" s="744" t="s">
        <v>228</v>
      </c>
      <c r="AF31" s="898">
        <f t="shared" si="0"/>
        <v>0</v>
      </c>
      <c r="AG31" s="894" t="s">
        <v>482</v>
      </c>
      <c r="AH31" s="9"/>
      <c r="AI31" s="9"/>
      <c r="AJ31" s="9"/>
      <c r="AK31" s="742"/>
      <c r="AL31" s="741"/>
      <c r="AM31" s="741"/>
    </row>
    <row r="32" spans="2:40" ht="14.25" customHeight="1" x14ac:dyDescent="0.15">
      <c r="B32" s="1541"/>
      <c r="C32" s="1550"/>
      <c r="D32" s="1559" t="s">
        <v>338</v>
      </c>
      <c r="E32" s="1560"/>
      <c r="F32" s="1560"/>
      <c r="G32" s="1561"/>
      <c r="H32" s="1563"/>
      <c r="I32" s="443">
        <f>◎施設管理!R6</f>
        <v>200</v>
      </c>
      <c r="J32" s="1575"/>
      <c r="K32" s="1576"/>
      <c r="L32" s="1577"/>
      <c r="M32" s="1576"/>
      <c r="N32" s="1577"/>
      <c r="O32" s="1576"/>
      <c r="P32" s="1577"/>
      <c r="Q32" s="1576"/>
      <c r="R32" s="1577"/>
      <c r="S32" s="1576"/>
      <c r="T32" s="1577"/>
      <c r="U32" s="1578"/>
      <c r="V32" s="710">
        <f>SUM(J32+L32+N32+P32+R32+T32)</f>
        <v>0</v>
      </c>
      <c r="W32" s="22"/>
      <c r="X32" s="852">
        <f>V32*I32</f>
        <v>0</v>
      </c>
      <c r="Y32" s="122"/>
      <c r="Z32" s="1619"/>
      <c r="AA32" s="883" t="s">
        <v>480</v>
      </c>
      <c r="AB32" s="886">
        <f>◎施設管理!O10</f>
        <v>700</v>
      </c>
      <c r="AC32" s="900">
        <f>SUM(入力2【名簿】!BU39:BU42,入力2【名簿】!BY39:BY42,入力2【名簿】!CC39:CC42,入力2【名簿】!CG39:CG42,入力2【名簿】!CK39:CK42,入力2【名簿】!CO39:CO42)</f>
        <v>0</v>
      </c>
      <c r="AD32" s="890" t="s">
        <v>510</v>
      </c>
      <c r="AE32" s="744" t="s">
        <v>228</v>
      </c>
      <c r="AF32" s="898">
        <f t="shared" si="0"/>
        <v>0</v>
      </c>
      <c r="AG32" s="894" t="s">
        <v>482</v>
      </c>
      <c r="AH32" s="9"/>
      <c r="AI32" s="9"/>
      <c r="AJ32" s="9"/>
      <c r="AK32" s="741"/>
      <c r="AL32" s="741"/>
      <c r="AM32" s="741"/>
    </row>
    <row r="33" spans="2:40" ht="14.25" customHeight="1" thickBot="1" x14ac:dyDescent="0.2">
      <c r="B33" s="1542"/>
      <c r="C33" s="1551"/>
      <c r="D33" s="1565" t="s">
        <v>337</v>
      </c>
      <c r="E33" s="1566"/>
      <c r="F33" s="1566"/>
      <c r="G33" s="1567"/>
      <c r="H33" s="1564"/>
      <c r="I33" s="442">
        <f>◎施設管理!S6</f>
        <v>400</v>
      </c>
      <c r="J33" s="1477"/>
      <c r="K33" s="1478"/>
      <c r="L33" s="1479"/>
      <c r="M33" s="1478"/>
      <c r="N33" s="1479"/>
      <c r="O33" s="1478"/>
      <c r="P33" s="1479"/>
      <c r="Q33" s="1478"/>
      <c r="R33" s="1479"/>
      <c r="S33" s="1478"/>
      <c r="T33" s="1479"/>
      <c r="U33" s="1480"/>
      <c r="V33" s="711">
        <f>SUM(J33+L33+N33+P33+R33+T33)</f>
        <v>0</v>
      </c>
      <c r="W33" s="22"/>
      <c r="X33" s="852">
        <f>V33*I33</f>
        <v>0</v>
      </c>
      <c r="Y33" s="756"/>
      <c r="Z33" s="1620" t="s">
        <v>515</v>
      </c>
      <c r="AA33" s="884" t="s">
        <v>481</v>
      </c>
      <c r="AB33" s="885">
        <f>◎施設管理!P10</f>
        <v>510</v>
      </c>
      <c r="AC33" s="901">
        <f>SUM(入力2【名簿】!BV37,入力2【名簿】!BZ37,入力2【名簿】!CD37,入力2【名簿】!CH37,入力2【名簿】!CL37,入力2【名簿】!CP37)</f>
        <v>0</v>
      </c>
      <c r="AD33" s="867" t="s">
        <v>510</v>
      </c>
      <c r="AE33" s="744" t="s">
        <v>228</v>
      </c>
      <c r="AF33" s="897">
        <f t="shared" si="0"/>
        <v>0</v>
      </c>
      <c r="AG33" s="895" t="s">
        <v>482</v>
      </c>
      <c r="AH33" s="9"/>
      <c r="AI33" s="9"/>
      <c r="AJ33" s="9"/>
      <c r="AK33" s="741"/>
      <c r="AL33" s="741"/>
      <c r="AM33" s="741"/>
    </row>
    <row r="34" spans="2:40" ht="14.25" customHeight="1" thickTop="1" x14ac:dyDescent="0.15">
      <c r="B34" s="1569" t="s">
        <v>353</v>
      </c>
      <c r="C34" s="1543" t="s">
        <v>352</v>
      </c>
      <c r="D34" s="1544" t="s">
        <v>346</v>
      </c>
      <c r="E34" s="1546" t="s">
        <v>351</v>
      </c>
      <c r="F34" s="1547"/>
      <c r="G34" s="1548"/>
      <c r="H34" s="1506" t="s">
        <v>350</v>
      </c>
      <c r="I34" s="1511">
        <f>◎施設管理!K7</f>
        <v>700</v>
      </c>
      <c r="J34" s="666">
        <f ca="1">IF(B4="県外",集計表!$AJ$15+集計表!$AJ$16,"")</f>
        <v>0</v>
      </c>
      <c r="K34" s="669">
        <f ca="1">IF(B4="県外",集計表!$AK$15+集計表!$AK$16,"")</f>
        <v>0</v>
      </c>
      <c r="L34" s="712">
        <f ca="1">IF(B4="県外",集計表!$AL$15+集計表!$AL$16,"")</f>
        <v>0</v>
      </c>
      <c r="M34" s="667">
        <f ca="1">IF(B4="県外",集計表!$AM$15+集計表!$AM$16,"")</f>
        <v>0</v>
      </c>
      <c r="N34" s="668">
        <f ca="1">IF(B4="県外",集計表!$AN$15+集計表!$AN$16,"")</f>
        <v>0</v>
      </c>
      <c r="O34" s="669">
        <f ca="1">IF(B4="県外",集計表!$AO$15+集計表!$AO$16,"")</f>
        <v>0</v>
      </c>
      <c r="P34" s="712">
        <f ca="1">IF(B4="県外",集計表!$AP$15+集計表!$AP$16,"")</f>
        <v>0</v>
      </c>
      <c r="Q34" s="667">
        <f ca="1">IF(B4="県外",集計表!$AQ$15+集計表!$AQ$16,"")</f>
        <v>0</v>
      </c>
      <c r="R34" s="668">
        <f ca="1">IF(B4="県外",集計表!$AR$15+集計表!$AR$16,"")</f>
        <v>0</v>
      </c>
      <c r="S34" s="669">
        <f ca="1">IF(B4="県外",集計表!$AS$15+集計表!$AS$16,"")</f>
        <v>0</v>
      </c>
      <c r="T34" s="712">
        <f ca="1">IF(B4="県外",集計表!$AT$15+集計表!$AT$16,"")</f>
        <v>0</v>
      </c>
      <c r="U34" s="667">
        <f ca="1">IF(B4="県外",集計表!$AU$15+集計表!$AU$16,"")</f>
        <v>0</v>
      </c>
      <c r="V34" s="670"/>
      <c r="W34" s="22"/>
      <c r="X34" s="851"/>
      <c r="Y34" s="122"/>
      <c r="Z34" s="1615"/>
      <c r="AA34" s="879" t="s">
        <v>83</v>
      </c>
      <c r="AB34" s="885">
        <f>◎施設管理!Q10</f>
        <v>860</v>
      </c>
      <c r="AC34" s="902">
        <f>SUM(入力2【名簿】!BV38,入力2【名簿】!BZ38,入力2【名簿】!CD38,入力2【名簿】!CH38,入力2【名簿】!CL38,入力2【名簿】!CP38)</f>
        <v>0</v>
      </c>
      <c r="AD34" s="867" t="s">
        <v>510</v>
      </c>
      <c r="AE34" s="744" t="s">
        <v>228</v>
      </c>
      <c r="AF34" s="897">
        <f t="shared" si="0"/>
        <v>0</v>
      </c>
      <c r="AG34" s="895" t="s">
        <v>482</v>
      </c>
      <c r="AH34" s="9"/>
      <c r="AI34" s="9"/>
      <c r="AJ34" s="9"/>
      <c r="AK34" s="741"/>
      <c r="AL34" s="741"/>
      <c r="AM34" s="741"/>
    </row>
    <row r="35" spans="2:40" ht="14.25" customHeight="1" thickBot="1" x14ac:dyDescent="0.2">
      <c r="B35" s="1569"/>
      <c r="C35" s="1543"/>
      <c r="D35" s="1545"/>
      <c r="E35" s="458"/>
      <c r="F35" s="735"/>
      <c r="G35" s="453" t="s">
        <v>344</v>
      </c>
      <c r="H35" s="1506"/>
      <c r="I35" s="1512"/>
      <c r="J35" s="671">
        <f ca="1">IF(B4="県外",集計表!$AJ$15,"")</f>
        <v>0</v>
      </c>
      <c r="K35" s="674">
        <f ca="1">IF(B4="県外",集計表!$AK$15,"")</f>
        <v>0</v>
      </c>
      <c r="L35" s="713">
        <f ca="1">IF(B4="県外",集計表!$AL$15,"")</f>
        <v>0</v>
      </c>
      <c r="M35" s="674">
        <f ca="1">IF(B4="県外",集計表!$AM$15,"")</f>
        <v>0</v>
      </c>
      <c r="N35" s="713">
        <f ca="1">IF(B4="県外",集計表!$AN$15,"")</f>
        <v>0</v>
      </c>
      <c r="O35" s="674">
        <f ca="1">IF(B4="県外",集計表!$AO$15,"")</f>
        <v>0</v>
      </c>
      <c r="P35" s="713">
        <f ca="1">IF(B4="県外",集計表!$AP$15,"")</f>
        <v>0</v>
      </c>
      <c r="Q35" s="674">
        <f ca="1">IF(B4="県外",集計表!$AQ$15,"")</f>
        <v>0</v>
      </c>
      <c r="R35" s="713">
        <f ca="1">IF(B4="県外",集計表!$AR$15,"")</f>
        <v>0</v>
      </c>
      <c r="S35" s="673">
        <f ca="1">IF(B4="県外",集計表!$AS$15,"")</f>
        <v>0</v>
      </c>
      <c r="T35" s="675">
        <f ca="1">IF(B4="県外",集計表!$AT$15,"")</f>
        <v>0</v>
      </c>
      <c r="U35" s="672">
        <f ca="1">IF(B4="県外",集計表!$AU$15,"")</f>
        <v>0</v>
      </c>
      <c r="V35" s="676">
        <f ca="1">SUM(J35:U35)</f>
        <v>0</v>
      </c>
      <c r="W35" s="22"/>
      <c r="X35" s="851"/>
      <c r="Y35" s="122"/>
      <c r="Z35" s="1616"/>
      <c r="AA35" s="880" t="s">
        <v>480</v>
      </c>
      <c r="AB35" s="885">
        <f>◎施設管理!R10</f>
        <v>1120</v>
      </c>
      <c r="AC35" s="902">
        <f>SUM(入力2【名簿】!BV39:BV42,入力2【名簿】!BZ39:BZ42,入力2【名簿】!CD39:CD42,入力2【名簿】!CH39:CH42,入力2【名簿】!CL39:CL42,入力2【名簿】!CP39:CP42)</f>
        <v>0</v>
      </c>
      <c r="AD35" s="867" t="s">
        <v>510</v>
      </c>
      <c r="AE35" s="744" t="s">
        <v>228</v>
      </c>
      <c r="AF35" s="903">
        <f t="shared" si="0"/>
        <v>0</v>
      </c>
      <c r="AG35" s="904" t="s">
        <v>482</v>
      </c>
      <c r="AH35" s="751"/>
      <c r="AI35" s="9"/>
      <c r="AJ35" s="9"/>
      <c r="AK35" s="741"/>
      <c r="AL35" s="741"/>
      <c r="AM35" s="741"/>
    </row>
    <row r="36" spans="2:40" ht="14.25" customHeight="1" x14ac:dyDescent="0.15">
      <c r="B36" s="1569"/>
      <c r="C36" s="1543"/>
      <c r="D36" s="1545"/>
      <c r="E36" s="458"/>
      <c r="F36" s="451"/>
      <c r="G36" s="450"/>
      <c r="H36" s="1506"/>
      <c r="I36" s="837">
        <f>◎施設管理!L7</f>
        <v>400</v>
      </c>
      <c r="J36" s="677"/>
      <c r="K36" s="678">
        <f ca="1">SUM(J34,K34)</f>
        <v>0</v>
      </c>
      <c r="L36" s="679"/>
      <c r="M36" s="678">
        <f ca="1">SUM(L34,M34)</f>
        <v>0</v>
      </c>
      <c r="N36" s="679"/>
      <c r="O36" s="678">
        <f ca="1">SUM(N34,O34)</f>
        <v>0</v>
      </c>
      <c r="P36" s="679"/>
      <c r="Q36" s="678">
        <f ca="1">SUM(P34,Q34)</f>
        <v>0</v>
      </c>
      <c r="R36" s="679"/>
      <c r="S36" s="678">
        <f ca="1">SUM(R34,S34)</f>
        <v>0</v>
      </c>
      <c r="T36" s="679"/>
      <c r="U36" s="678">
        <f ca="1">SUM(T34,U34)</f>
        <v>0</v>
      </c>
      <c r="V36" s="676">
        <f ca="1">SUM(J36:U36)</f>
        <v>0</v>
      </c>
      <c r="W36" s="22"/>
      <c r="X36" s="852">
        <f ca="1">I34*V36</f>
        <v>0</v>
      </c>
      <c r="Y36" s="756"/>
      <c r="Z36" s="9"/>
      <c r="AA36" s="9"/>
      <c r="AB36" s="9"/>
      <c r="AC36" s="842"/>
      <c r="AD36" s="842"/>
      <c r="AE36" s="1589" t="s">
        <v>511</v>
      </c>
      <c r="AF36" s="1623">
        <f>SUM(AF27:AF35)</f>
        <v>0</v>
      </c>
      <c r="AG36" s="1624"/>
      <c r="AH36" s="1621" t="s">
        <v>225</v>
      </c>
      <c r="AI36" s="9"/>
      <c r="AJ36" s="9"/>
      <c r="AK36" s="741"/>
    </row>
    <row r="37" spans="2:40" ht="14.25" customHeight="1" thickBot="1" x14ac:dyDescent="0.2">
      <c r="B37" s="1569"/>
      <c r="C37" s="1543"/>
      <c r="D37" s="1499"/>
      <c r="E37" s="448"/>
      <c r="F37" s="447"/>
      <c r="G37" s="457" t="s">
        <v>343</v>
      </c>
      <c r="H37" s="1506"/>
      <c r="I37" s="456" t="s">
        <v>271</v>
      </c>
      <c r="J37" s="680">
        <f ca="1">IF(B4="県外",集計表!$AJ$14,"")</f>
        <v>0</v>
      </c>
      <c r="K37" s="715">
        <f ca="1">IF(B4="県外",集計表!$AK$14,"")</f>
        <v>0</v>
      </c>
      <c r="L37" s="682">
        <f ca="1">IF(B4="県外",集計表!$AL$14,"")</f>
        <v>0</v>
      </c>
      <c r="M37" s="715">
        <f ca="1">IF(B4="県外",集計表!$AM$14,"")</f>
        <v>0</v>
      </c>
      <c r="N37" s="682">
        <f ca="1">IF(B4="県外",集計表!$AN$14,"")</f>
        <v>0</v>
      </c>
      <c r="O37" s="681">
        <f ca="1">IF(B4="県外",集計表!$AO$14,"")</f>
        <v>0</v>
      </c>
      <c r="P37" s="714">
        <f ca="1">IF(B4="県外",集計表!$AP$14,"")</f>
        <v>0</v>
      </c>
      <c r="Q37" s="681">
        <f ca="1">IF(B4="県外",集計表!$AQ$14,"")</f>
        <v>0</v>
      </c>
      <c r="R37" s="714">
        <f ca="1">IF(B4="県外",集計表!$AR$14,"")</f>
        <v>0</v>
      </c>
      <c r="S37" s="681">
        <f ca="1">IF(B4="県外",集計表!$AS$14,"")</f>
        <v>0</v>
      </c>
      <c r="T37" s="714">
        <f ca="1">IF(B4="県外",集計表!$AT$14,"")</f>
        <v>0</v>
      </c>
      <c r="U37" s="681">
        <f ca="1">IF(B4="県外",集計表!$AU$14,"")</f>
        <v>0</v>
      </c>
      <c r="V37" s="684">
        <f ca="1">SUM(J37:U37)</f>
        <v>0</v>
      </c>
      <c r="W37" s="22"/>
      <c r="X37" s="851"/>
      <c r="Y37" s="122"/>
      <c r="Z37" s="9"/>
      <c r="AA37" s="9"/>
      <c r="AB37" s="752"/>
      <c r="AC37" s="752"/>
      <c r="AD37" s="752"/>
      <c r="AE37" s="1589"/>
      <c r="AF37" s="1625"/>
      <c r="AG37" s="1626"/>
      <c r="AH37" s="1622"/>
      <c r="AI37" s="9"/>
      <c r="AJ37" s="9"/>
      <c r="AK37" s="741"/>
      <c r="AL37" s="741"/>
    </row>
    <row r="38" spans="2:40" ht="14.25" customHeight="1" thickBot="1" x14ac:dyDescent="0.2">
      <c r="B38" s="1569"/>
      <c r="C38" s="1543"/>
      <c r="D38" s="1498" t="s">
        <v>84</v>
      </c>
      <c r="E38" s="1500" t="s">
        <v>348</v>
      </c>
      <c r="F38" s="1501"/>
      <c r="G38" s="1502"/>
      <c r="H38" s="1506"/>
      <c r="I38" s="455">
        <f>◎施設管理!K7</f>
        <v>700</v>
      </c>
      <c r="J38" s="685">
        <f ca="1">IF(B4="県外",集計表!$AJ$17,"")</f>
        <v>0</v>
      </c>
      <c r="K38" s="688">
        <f ca="1">IF(B4="県外",集計表!$AK$17,"")</f>
        <v>0</v>
      </c>
      <c r="L38" s="728">
        <f ca="1">IF(B4="県外",集計表!$AL$17,"")</f>
        <v>0</v>
      </c>
      <c r="M38" s="704">
        <f ca="1">IF(B4="県外",集計表!$AM$17,"")</f>
        <v>0</v>
      </c>
      <c r="N38" s="728">
        <f ca="1">IF(B4="県外",集計表!$AN$17,"")</f>
        <v>0</v>
      </c>
      <c r="O38" s="688">
        <f ca="1">IF(B4="県外",集計表!$AO$17,"")</f>
        <v>0</v>
      </c>
      <c r="P38" s="728">
        <f ca="1">IF(B4="県外",集計表!$AP$17,"")</f>
        <v>0</v>
      </c>
      <c r="Q38" s="688">
        <f ca="1">IF(B4="県外",集計表!$AQ$17,"")</f>
        <v>0</v>
      </c>
      <c r="R38" s="728">
        <f ca="1">IF(B4="県外",集計表!$AR$17,"")</f>
        <v>0</v>
      </c>
      <c r="S38" s="704">
        <f ca="1">IF(B4="県外",集計表!$AS$17,"")</f>
        <v>0</v>
      </c>
      <c r="T38" s="728">
        <f ca="1">IF(B4="県外",集計表!$AT$17,"")</f>
        <v>0</v>
      </c>
      <c r="U38" s="686">
        <f ca="1">IF(B4="県外",集計表!$AU$17,"")</f>
        <v>0</v>
      </c>
      <c r="V38" s="689"/>
      <c r="W38" s="22"/>
      <c r="X38" s="851"/>
      <c r="Y38" s="756"/>
      <c r="Z38" s="9"/>
      <c r="AA38" s="9"/>
      <c r="AB38" s="752"/>
      <c r="AC38" s="752"/>
      <c r="AD38" s="752"/>
      <c r="AE38" s="752"/>
      <c r="AF38" s="913"/>
      <c r="AG38" s="913"/>
      <c r="AH38" s="896"/>
      <c r="AI38" s="9"/>
      <c r="AJ38" s="9"/>
      <c r="AK38" s="741"/>
      <c r="AL38" s="741"/>
      <c r="AM38" s="741"/>
      <c r="AN38" s="741"/>
    </row>
    <row r="39" spans="2:40" ht="14.25" customHeight="1" x14ac:dyDescent="0.15">
      <c r="B39" s="1569"/>
      <c r="C39" s="1543"/>
      <c r="D39" s="1499"/>
      <c r="E39" s="1503"/>
      <c r="F39" s="1504"/>
      <c r="G39" s="1505"/>
      <c r="H39" s="1506"/>
      <c r="I39" s="838">
        <f>◎施設管理!L7</f>
        <v>400</v>
      </c>
      <c r="J39" s="690"/>
      <c r="K39" s="691">
        <f ca="1">SUM(J38,K38)</f>
        <v>0</v>
      </c>
      <c r="L39" s="692"/>
      <c r="M39" s="691">
        <f ca="1">SUM(L38,M38)</f>
        <v>0</v>
      </c>
      <c r="N39" s="692"/>
      <c r="O39" s="691">
        <f ca="1">SUM(N38,O38)</f>
        <v>0</v>
      </c>
      <c r="P39" s="692"/>
      <c r="Q39" s="691">
        <f ca="1">SUM(P38,Q38)</f>
        <v>0</v>
      </c>
      <c r="R39" s="692"/>
      <c r="S39" s="691">
        <f ca="1">SUM(R38,S38)</f>
        <v>0</v>
      </c>
      <c r="T39" s="692"/>
      <c r="U39" s="691">
        <f ca="1">SUM(T38,U38)</f>
        <v>0</v>
      </c>
      <c r="V39" s="693">
        <f ca="1">SUM(J39:U39)</f>
        <v>0</v>
      </c>
      <c r="W39" s="22"/>
      <c r="X39" s="852">
        <f ca="1">I38*V39</f>
        <v>0</v>
      </c>
      <c r="Y39" s="122"/>
      <c r="AA39" s="842"/>
      <c r="AB39" s="842"/>
      <c r="AC39" s="1633" t="s">
        <v>516</v>
      </c>
      <c r="AD39" s="1633"/>
      <c r="AE39" s="1634"/>
      <c r="AF39" s="1623">
        <f>SUM(入力1!AA113,入力1!AA119,入力1!AA125,入力1!AA131,入力1!AA137,入力1!AA143,入力1!AA149,入力1!AA155)</f>
        <v>0</v>
      </c>
      <c r="AG39" s="1624"/>
      <c r="AH39" s="1621" t="s">
        <v>225</v>
      </c>
      <c r="AI39" s="741"/>
      <c r="AJ39" s="741"/>
      <c r="AK39" s="741"/>
    </row>
    <row r="40" spans="2:40" ht="14.25" customHeight="1" thickBot="1" x14ac:dyDescent="0.2">
      <c r="B40" s="1569"/>
      <c r="C40" s="1543"/>
      <c r="D40" s="1498" t="s">
        <v>342</v>
      </c>
      <c r="E40" s="1500" t="s">
        <v>348</v>
      </c>
      <c r="F40" s="1501"/>
      <c r="G40" s="1502"/>
      <c r="H40" s="1506"/>
      <c r="I40" s="455">
        <f>◎施設管理!M7</f>
        <v>2500</v>
      </c>
      <c r="J40" s="685">
        <f ca="1">IF(B4="県外",集計表!$AJ$18,"")</f>
        <v>0</v>
      </c>
      <c r="K40" s="688">
        <f ca="1">IF(B4="県外",集計表!$AK$18,"")</f>
        <v>0</v>
      </c>
      <c r="L40" s="728">
        <f ca="1">IF(B4="県外",集計表!$AL$18,"")</f>
        <v>0</v>
      </c>
      <c r="M40" s="688">
        <f ca="1">IF(B4="県外",集計表!$AM$18,"")</f>
        <v>0</v>
      </c>
      <c r="N40" s="728">
        <f ca="1">IF(B4="県外",集計表!$AN$18,"")</f>
        <v>0</v>
      </c>
      <c r="O40" s="688">
        <f ca="1">IF(B4="県外",集計表!$AO$18,"")</f>
        <v>0</v>
      </c>
      <c r="P40" s="728">
        <f ca="1">IF(B4="県外",集計表!$AP$18,"")</f>
        <v>0</v>
      </c>
      <c r="Q40" s="688">
        <f ca="1">IF(B4="県外",集計表!$AQ$18,"")</f>
        <v>0</v>
      </c>
      <c r="R40" s="728">
        <f ca="1">IF(B4="県外",集計表!$AR$18,"")</f>
        <v>0</v>
      </c>
      <c r="S40" s="688">
        <f ca="1">IF(B4="県外",集計表!$AS$18,"")</f>
        <v>0</v>
      </c>
      <c r="T40" s="728">
        <f ca="1">IF(B4="県外",集計表!$AT$18,"")</f>
        <v>0</v>
      </c>
      <c r="U40" s="686">
        <f ca="1">IF(B4="県外",集計表!$AU$18,"")</f>
        <v>0</v>
      </c>
      <c r="V40" s="689"/>
      <c r="W40" s="22"/>
      <c r="X40" s="851"/>
      <c r="Y40" s="756"/>
      <c r="AC40" s="1633"/>
      <c r="AD40" s="1633"/>
      <c r="AE40" s="1634"/>
      <c r="AF40" s="1625"/>
      <c r="AG40" s="1626"/>
      <c r="AH40" s="1622"/>
      <c r="AI40" s="741"/>
      <c r="AK40" s="741"/>
    </row>
    <row r="41" spans="2:40" ht="14.25" customHeight="1" x14ac:dyDescent="0.15">
      <c r="B41" s="1569"/>
      <c r="C41" s="1543"/>
      <c r="D41" s="1499"/>
      <c r="E41" s="1503"/>
      <c r="F41" s="1504"/>
      <c r="G41" s="1505"/>
      <c r="H41" s="1506"/>
      <c r="I41" s="838">
        <f>◎施設管理!N7</f>
        <v>600</v>
      </c>
      <c r="J41" s="690"/>
      <c r="K41" s="691">
        <f ca="1">SUM(J40,K40)</f>
        <v>0</v>
      </c>
      <c r="L41" s="692"/>
      <c r="M41" s="691">
        <f ca="1">SUM(L40,M40)</f>
        <v>0</v>
      </c>
      <c r="N41" s="692"/>
      <c r="O41" s="691">
        <f ca="1">SUM(N40,O40)</f>
        <v>0</v>
      </c>
      <c r="P41" s="692"/>
      <c r="Q41" s="691">
        <f ca="1">SUM(P40,Q40)</f>
        <v>0</v>
      </c>
      <c r="R41" s="692"/>
      <c r="S41" s="691">
        <f ca="1">SUM(R40,S40)</f>
        <v>0</v>
      </c>
      <c r="T41" s="692"/>
      <c r="U41" s="691">
        <f ca="1">SUM(T40,U40)</f>
        <v>0</v>
      </c>
      <c r="V41" s="693">
        <f ca="1">SUM(J41:U41)</f>
        <v>0</v>
      </c>
      <c r="W41" s="22"/>
      <c r="X41" s="852">
        <f ca="1">I40*V41</f>
        <v>0</v>
      </c>
      <c r="Y41" s="122"/>
      <c r="AL41" s="741"/>
      <c r="AN41" s="741"/>
    </row>
    <row r="42" spans="2:40" ht="14.25" customHeight="1" x14ac:dyDescent="0.15">
      <c r="B42" s="1569"/>
      <c r="C42" s="1543"/>
      <c r="D42" s="1507" t="s">
        <v>349</v>
      </c>
      <c r="E42" s="1508" t="s">
        <v>348</v>
      </c>
      <c r="F42" s="1509"/>
      <c r="G42" s="1510"/>
      <c r="H42" s="1506"/>
      <c r="I42" s="455">
        <f>◎施設管理!O7</f>
        <v>5000</v>
      </c>
      <c r="J42" s="695">
        <f ca="1">IF(B4="県外",集計表!$AJ$19+集計表!$AJ$20,"")</f>
        <v>0</v>
      </c>
      <c r="K42" s="688">
        <f ca="1">IF(B4="県外",集計表!$AK$19+集計表!$AK$20,"")</f>
        <v>0</v>
      </c>
      <c r="L42" s="687">
        <f ca="1">IF(B4="県外",集計表!$AL$19+集計表!$AL$20,"")</f>
        <v>0</v>
      </c>
      <c r="M42" s="688">
        <f ca="1">IF(B4="県外",集計表!$AM$19+集計表!$AM$20,"")</f>
        <v>0</v>
      </c>
      <c r="N42" s="687">
        <f ca="1">IF(B4="県外",集計表!$AN$19+集計表!$AN$20,"")</f>
        <v>0</v>
      </c>
      <c r="O42" s="688">
        <f ca="1">IF(B4="県外",集計表!$AO$19+集計表!$AO$20,"")</f>
        <v>0</v>
      </c>
      <c r="P42" s="687">
        <f ca="1">IF(B4="県外",集計表!$AP$19+集計表!$AP$20,"")</f>
        <v>0</v>
      </c>
      <c r="Q42" s="688">
        <f ca="1">IF(B4="県外",集計表!$AQ$19+集計表!$AQ$20,"")</f>
        <v>0</v>
      </c>
      <c r="R42" s="687">
        <f ca="1">IF(B4="県外",集計表!$AR$19+集計表!$AR$20,"")</f>
        <v>0</v>
      </c>
      <c r="S42" s="688">
        <f ca="1">IF(B4="県外",集計表!$AS$19+集計表!$AS$20,"")</f>
        <v>0</v>
      </c>
      <c r="T42" s="687">
        <f ca="1">IF(B4="県外",集計表!$AT$19+集計表!$AT$20,"")</f>
        <v>0</v>
      </c>
      <c r="U42" s="688">
        <f ca="1">IF(B4="県外",集計表!$AU$19+集計表!$AU$20,"")</f>
        <v>0</v>
      </c>
      <c r="V42" s="689"/>
      <c r="W42" s="22"/>
      <c r="X42" s="851"/>
      <c r="Y42" s="122"/>
    </row>
    <row r="43" spans="2:40" ht="14.25" customHeight="1" thickBot="1" x14ac:dyDescent="0.2">
      <c r="B43" s="1569"/>
      <c r="C43" s="1543"/>
      <c r="D43" s="1507"/>
      <c r="E43" s="1503"/>
      <c r="F43" s="1504"/>
      <c r="G43" s="1505"/>
      <c r="H43" s="1506"/>
      <c r="I43" s="838">
        <f>◎施設管理!P7</f>
        <v>800</v>
      </c>
      <c r="J43" s="690"/>
      <c r="K43" s="691">
        <f ca="1">SUM(J42,K42)</f>
        <v>0</v>
      </c>
      <c r="L43" s="692"/>
      <c r="M43" s="691">
        <f ca="1">SUM(L42,M42)</f>
        <v>0</v>
      </c>
      <c r="N43" s="692"/>
      <c r="O43" s="691">
        <f ca="1">SUM(N42,O42)</f>
        <v>0</v>
      </c>
      <c r="P43" s="692"/>
      <c r="Q43" s="691">
        <f ca="1">SUM(P42,Q42)</f>
        <v>0</v>
      </c>
      <c r="R43" s="692"/>
      <c r="S43" s="691">
        <f ca="1">SUM(R42,S42)</f>
        <v>0</v>
      </c>
      <c r="T43" s="692"/>
      <c r="U43" s="691">
        <f ca="1">SUM(T42,U42)</f>
        <v>0</v>
      </c>
      <c r="V43" s="693">
        <f ca="1">SUM(J43:U43)</f>
        <v>0</v>
      </c>
      <c r="W43" s="22"/>
      <c r="X43" s="852">
        <f ca="1">I42*V43</f>
        <v>0</v>
      </c>
      <c r="Y43" s="756"/>
    </row>
    <row r="44" spans="2:40" ht="14.25" customHeight="1" x14ac:dyDescent="0.15">
      <c r="B44" s="1569"/>
      <c r="C44" s="1555" t="s">
        <v>347</v>
      </c>
      <c r="D44" s="1514" t="s">
        <v>346</v>
      </c>
      <c r="E44" s="1515"/>
      <c r="F44" s="1515"/>
      <c r="G44" s="1516"/>
      <c r="H44" s="1517" t="s">
        <v>345</v>
      </c>
      <c r="I44" s="1511">
        <f>◎施設管理!H7</f>
        <v>200</v>
      </c>
      <c r="J44" s="698">
        <f>IF(B4="県外",集計表!$I$7+集計表!$I$8,"")</f>
        <v>0</v>
      </c>
      <c r="K44" s="699">
        <f>IF(B4="県外",集計表!$K$7+集計表!$K$8,"")</f>
        <v>0</v>
      </c>
      <c r="L44" s="700">
        <f>IF(B4="県外",集計表!$M$7+集計表!$M$8,"")</f>
        <v>0</v>
      </c>
      <c r="M44" s="699">
        <f>IF(B4="県外",集計表!$O$7+集計表!$O$8,"")</f>
        <v>0</v>
      </c>
      <c r="N44" s="700">
        <f>IF(B4="県外",集計表!$Q$7+集計表!$Q$8,"")</f>
        <v>0</v>
      </c>
      <c r="O44" s="699">
        <f>IF(B4="県外",集計表!$S$7+集計表!$S$8,"")</f>
        <v>0</v>
      </c>
      <c r="P44" s="700">
        <f>IF(B4="県外",集計表!$U$7+集計表!$U$8,"")</f>
        <v>0</v>
      </c>
      <c r="Q44" s="699">
        <f>IF(B4="県外",集計表!$W$7+集計表!$W$8,"")</f>
        <v>0</v>
      </c>
      <c r="R44" s="700">
        <f>IF(B4="県外",集計表!$Y$7+集計表!$Y$8,"")</f>
        <v>0</v>
      </c>
      <c r="S44" s="699">
        <f>IF(B4="県外",集計表!$AA$7+集計表!$AA$8,"")</f>
        <v>0</v>
      </c>
      <c r="T44" s="700">
        <f>IF(B4="県外",集計表!$AC$7+集計表!$AC$8,"")</f>
        <v>0</v>
      </c>
      <c r="U44" s="699">
        <f>IF(B4="県外",集計表!$AE$7+集計表!$AE$8,"")</f>
        <v>0</v>
      </c>
      <c r="V44" s="701"/>
      <c r="W44" s="22"/>
      <c r="X44" s="851"/>
      <c r="Y44" s="122"/>
    </row>
    <row r="45" spans="2:40" ht="14.25" customHeight="1" x14ac:dyDescent="0.15">
      <c r="B45" s="1569"/>
      <c r="C45" s="1543"/>
      <c r="D45" s="454"/>
      <c r="E45" s="451"/>
      <c r="F45" s="451"/>
      <c r="G45" s="453" t="s">
        <v>344</v>
      </c>
      <c r="H45" s="1506"/>
      <c r="I45" s="1512"/>
      <c r="J45" s="671">
        <f ca="1">IF(B4="県外",集計表!$AJ$6,"")</f>
        <v>0</v>
      </c>
      <c r="K45" s="672">
        <f ca="1">IF(B4="県外",集計表!$AK$6,"")</f>
        <v>0</v>
      </c>
      <c r="L45" s="675">
        <f ca="1">IF(B4="県外",集計表!$AL$6,"")</f>
        <v>0</v>
      </c>
      <c r="M45" s="672">
        <f ca="1">IF(B4="県外",集計表!$AM$6,"")</f>
        <v>0</v>
      </c>
      <c r="N45" s="673">
        <f ca="1">IF(B4="県外",集計表!$AN$6,"")</f>
        <v>0</v>
      </c>
      <c r="O45" s="674">
        <f ca="1">IF(B4="県外",集計表!$AO$6,"")</f>
        <v>0</v>
      </c>
      <c r="P45" s="673">
        <f ca="1">IF(B4="県外",集計表!$AP$6,"")</f>
        <v>0</v>
      </c>
      <c r="Q45" s="674">
        <f ca="1">IF(B4="県外",集計表!$AQ$6,"")</f>
        <v>0</v>
      </c>
      <c r="R45" s="675">
        <f ca="1">IF(B4="県外",集計表!$AR$6,"")</f>
        <v>0</v>
      </c>
      <c r="S45" s="672">
        <f ca="1">IF(B4="県外",集計表!$AS$6,"")</f>
        <v>0</v>
      </c>
      <c r="T45" s="675">
        <f ca="1">IF(B4="県外",集計表!$AT$6,"")</f>
        <v>0</v>
      </c>
      <c r="U45" s="672">
        <f ca="1">IF(B4="県外",集計表!$AU$6,"")</f>
        <v>0</v>
      </c>
      <c r="V45" s="676">
        <f ca="1">SUM(J45:U45)</f>
        <v>0</v>
      </c>
      <c r="W45" s="22"/>
      <c r="X45" s="851"/>
      <c r="Y45" s="122"/>
    </row>
    <row r="46" spans="2:40" ht="14.25" customHeight="1" x14ac:dyDescent="0.15">
      <c r="B46" s="1569"/>
      <c r="C46" s="1543"/>
      <c r="D46" s="452"/>
      <c r="E46" s="451"/>
      <c r="F46" s="451"/>
      <c r="G46" s="450"/>
      <c r="H46" s="1506"/>
      <c r="I46" s="1513"/>
      <c r="J46" s="677"/>
      <c r="K46" s="702">
        <f>SUM(J44,K44)</f>
        <v>0</v>
      </c>
      <c r="L46" s="679"/>
      <c r="M46" s="702">
        <f>SUM(L44,M44)</f>
        <v>0</v>
      </c>
      <c r="N46" s="679"/>
      <c r="O46" s="702">
        <f>SUM(N44,O44)</f>
        <v>0</v>
      </c>
      <c r="P46" s="679"/>
      <c r="Q46" s="702">
        <f>SUM(P44,Q44)</f>
        <v>0</v>
      </c>
      <c r="R46" s="679"/>
      <c r="S46" s="702">
        <f>SUM(R44,S44)</f>
        <v>0</v>
      </c>
      <c r="T46" s="679"/>
      <c r="U46" s="702">
        <f>SUM(T44,U44)</f>
        <v>0</v>
      </c>
      <c r="V46" s="676">
        <f>SUM(J46:U46)</f>
        <v>0</v>
      </c>
      <c r="W46" s="22"/>
      <c r="X46" s="852">
        <f>I45*V46</f>
        <v>0</v>
      </c>
      <c r="Y46" s="756"/>
    </row>
    <row r="47" spans="2:40" ht="14.25" customHeight="1" x14ac:dyDescent="0.15">
      <c r="B47" s="1569"/>
      <c r="C47" s="1543"/>
      <c r="D47" s="449"/>
      <c r="E47" s="448"/>
      <c r="F47" s="447"/>
      <c r="G47" s="446" t="s">
        <v>343</v>
      </c>
      <c r="H47" s="1506"/>
      <c r="I47" s="445" t="s">
        <v>271</v>
      </c>
      <c r="J47" s="680">
        <f ca="1">IF(B4="県外",集計表!$AJ$5,"")</f>
        <v>0</v>
      </c>
      <c r="K47" s="683">
        <f ca="1">IF(B4="県外",集計表!$AK$5,"")</f>
        <v>0</v>
      </c>
      <c r="L47" s="682">
        <f ca="1">IF(B4="県外",集計表!$AL$5,"")</f>
        <v>0</v>
      </c>
      <c r="M47" s="683">
        <f ca="1">IF(B4="県外",集計表!$AM$5,"")</f>
        <v>0</v>
      </c>
      <c r="N47" s="682">
        <f ca="1">IF(B4="県外",集計表!$AN$5,"")</f>
        <v>0</v>
      </c>
      <c r="O47" s="683">
        <f ca="1">IF(B4="県外",集計表!$AO$5,"")</f>
        <v>0</v>
      </c>
      <c r="P47" s="682">
        <f ca="1">IF(B4="県外",集計表!$AP$5,"")</f>
        <v>0</v>
      </c>
      <c r="Q47" s="683">
        <f ca="1">IF(B4="県外",集計表!$AQ$5,"")</f>
        <v>0</v>
      </c>
      <c r="R47" s="682">
        <f ca="1">IF(B4="県外",集計表!$AR$5,"")</f>
        <v>0</v>
      </c>
      <c r="S47" s="683">
        <f ca="1">IF(B4="県外",集計表!$AS$5,"")</f>
        <v>0</v>
      </c>
      <c r="T47" s="682">
        <f ca="1">IF(B4="県外",集計表!$AT$5,"")</f>
        <v>0</v>
      </c>
      <c r="U47" s="683">
        <f ca="1">IF(B4="県外",集計表!$AU$5,"")</f>
        <v>0</v>
      </c>
      <c r="V47" s="684">
        <f ca="1">SUM(J47:U47)</f>
        <v>0</v>
      </c>
      <c r="W47" s="22"/>
      <c r="X47" s="851"/>
      <c r="Y47" s="122"/>
    </row>
    <row r="48" spans="2:40" ht="14.25" customHeight="1" x14ac:dyDescent="0.15">
      <c r="B48" s="1569"/>
      <c r="C48" s="1543"/>
      <c r="D48" s="1557" t="s">
        <v>84</v>
      </c>
      <c r="E48" s="1501"/>
      <c r="F48" s="1501"/>
      <c r="G48" s="1502"/>
      <c r="H48" s="1506"/>
      <c r="I48" s="1512">
        <f>◎施設管理!H7</f>
        <v>200</v>
      </c>
      <c r="J48" s="729">
        <f ca="1">IF(B4="県外",集計表!$AJ$8,"")</f>
        <v>0</v>
      </c>
      <c r="K48" s="704">
        <f ca="1">IF(B4="県外",集計表!$AK$8,"")</f>
        <v>0</v>
      </c>
      <c r="L48" s="696">
        <f ca="1">IF(B4="県外",集計表!$AL$8,"")</f>
        <v>0</v>
      </c>
      <c r="M48" s="704">
        <f ca="1">IF(B4="県外",集計表!$AM$8,"")</f>
        <v>0</v>
      </c>
      <c r="N48" s="696">
        <f ca="1">IF(B4="県外",集計表!$AN$8,"")</f>
        <v>0</v>
      </c>
      <c r="O48" s="704">
        <f ca="1">IF(B4="県外",集計表!$AO$8,"")</f>
        <v>0</v>
      </c>
      <c r="P48" s="696">
        <f ca="1">IF(B4="県外",集計表!$AP$8,"")</f>
        <v>0</v>
      </c>
      <c r="Q48" s="704">
        <f ca="1">IF(B4="県外",集計表!$AQ$8,"")</f>
        <v>0</v>
      </c>
      <c r="R48" s="696">
        <f ca="1">IF(B4="県外",集計表!$AR$8,"")</f>
        <v>0</v>
      </c>
      <c r="S48" s="704">
        <f ca="1">IF(B4="県外",集計表!$AS$8,"")</f>
        <v>0</v>
      </c>
      <c r="T48" s="696">
        <f ca="1">IF(B4="県外",集計表!$AT$8,"")</f>
        <v>0</v>
      </c>
      <c r="U48" s="730">
        <f ca="1">IF(B4="県外",集計表!$AU$8,"")</f>
        <v>0</v>
      </c>
      <c r="V48" s="689"/>
      <c r="W48" s="22"/>
      <c r="X48" s="851"/>
      <c r="Y48" s="756"/>
    </row>
    <row r="49" spans="2:25" ht="14.25" customHeight="1" x14ac:dyDescent="0.15">
      <c r="B49" s="1569"/>
      <c r="C49" s="1543"/>
      <c r="D49" s="1558"/>
      <c r="E49" s="1504"/>
      <c r="F49" s="1504"/>
      <c r="G49" s="1505"/>
      <c r="H49" s="1506"/>
      <c r="I49" s="1522"/>
      <c r="J49" s="690"/>
      <c r="K49" s="691">
        <f ca="1">SUM(J48,K48)</f>
        <v>0</v>
      </c>
      <c r="L49" s="692"/>
      <c r="M49" s="691">
        <f ca="1">SUM(L48,M48)</f>
        <v>0</v>
      </c>
      <c r="N49" s="692"/>
      <c r="O49" s="691">
        <f ca="1">SUM(N48,O48)</f>
        <v>0</v>
      </c>
      <c r="P49" s="692"/>
      <c r="Q49" s="691">
        <f ca="1">SUM(P48,Q48)</f>
        <v>0</v>
      </c>
      <c r="R49" s="692"/>
      <c r="S49" s="691">
        <f ca="1">SUM(R48,S48)</f>
        <v>0</v>
      </c>
      <c r="T49" s="692"/>
      <c r="U49" s="691">
        <f ca="1">SUM(T48,U48)</f>
        <v>0</v>
      </c>
      <c r="V49" s="693">
        <f ca="1">SUM(J49:U49)</f>
        <v>0</v>
      </c>
      <c r="W49" s="22"/>
      <c r="X49" s="852">
        <f ca="1">I48*V49</f>
        <v>0</v>
      </c>
      <c r="Y49" s="122"/>
    </row>
    <row r="50" spans="2:25" ht="14.25" customHeight="1" x14ac:dyDescent="0.15">
      <c r="B50" s="1569"/>
      <c r="C50" s="1543"/>
      <c r="D50" s="1557" t="s">
        <v>342</v>
      </c>
      <c r="E50" s="1501"/>
      <c r="F50" s="1501"/>
      <c r="G50" s="1502"/>
      <c r="H50" s="1506"/>
      <c r="I50" s="1519">
        <f>◎施設管理!I7</f>
        <v>300</v>
      </c>
      <c r="J50" s="729">
        <f ca="1">IF(B4="県外",集計表!$AJ$9,"")</f>
        <v>0</v>
      </c>
      <c r="K50" s="716">
        <f ca="1">IF(B4="県外",集計表!$AK$9,"")</f>
        <v>0</v>
      </c>
      <c r="L50" s="705">
        <f ca="1">IF(B4="県外",集計表!$AL$9,"")</f>
        <v>0</v>
      </c>
      <c r="M50" s="688">
        <f ca="1">IF(B4="県外",集計表!$AM$9,"")</f>
        <v>0</v>
      </c>
      <c r="N50" s="696">
        <f ca="1">IF(B4="県外",集計表!$AN$9,"")</f>
        <v>0</v>
      </c>
      <c r="O50" s="704">
        <f ca="1">IF(B4="県外",集計表!$AO$9,"")</f>
        <v>0</v>
      </c>
      <c r="P50" s="696">
        <f ca="1">IF(B4="県外",集計表!$AP$9,"")</f>
        <v>0</v>
      </c>
      <c r="Q50" s="704">
        <f ca="1">IF(B4="県外",集計表!$AQ$9,"")</f>
        <v>0</v>
      </c>
      <c r="R50" s="696">
        <f ca="1">IF(B4="県外",集計表!$AR$9,"")</f>
        <v>0</v>
      </c>
      <c r="S50" s="731">
        <f ca="1">IF(B4="県外",集計表!$AS$9,"")</f>
        <v>0</v>
      </c>
      <c r="T50" s="687">
        <f ca="1">IF(B4="県外",集計表!$AT$9,"")</f>
        <v>0</v>
      </c>
      <c r="U50" s="732">
        <f ca="1">IF(B4="県外",集計表!$AU$9,"")</f>
        <v>0</v>
      </c>
      <c r="V50" s="689"/>
      <c r="W50" s="22"/>
      <c r="X50" s="851"/>
      <c r="Y50" s="756"/>
    </row>
    <row r="51" spans="2:25" ht="14.25" customHeight="1" x14ac:dyDescent="0.15">
      <c r="B51" s="1569"/>
      <c r="C51" s="1543"/>
      <c r="D51" s="1558"/>
      <c r="E51" s="1504"/>
      <c r="F51" s="1504"/>
      <c r="G51" s="1505"/>
      <c r="H51" s="1506"/>
      <c r="I51" s="1522"/>
      <c r="J51" s="690"/>
      <c r="K51" s="691">
        <f ca="1">SUM(J50,K50)</f>
        <v>0</v>
      </c>
      <c r="L51" s="692"/>
      <c r="M51" s="691">
        <f ca="1">SUM(L50,M50)</f>
        <v>0</v>
      </c>
      <c r="N51" s="692"/>
      <c r="O51" s="691">
        <f ca="1">SUM(N50,O50)</f>
        <v>0</v>
      </c>
      <c r="P51" s="692"/>
      <c r="Q51" s="691">
        <f ca="1">SUM(P50,Q50)</f>
        <v>0</v>
      </c>
      <c r="R51" s="692"/>
      <c r="S51" s="717">
        <f ca="1">SUM(R50,S50)</f>
        <v>0</v>
      </c>
      <c r="T51" s="692"/>
      <c r="U51" s="733">
        <f ca="1">SUM(T50,U50)</f>
        <v>0</v>
      </c>
      <c r="V51" s="693">
        <f ca="1">SUM(J51:U51)</f>
        <v>0</v>
      </c>
      <c r="W51" s="22"/>
      <c r="X51" s="852">
        <f ca="1">I50*V51</f>
        <v>0</v>
      </c>
      <c r="Y51" s="756"/>
    </row>
    <row r="52" spans="2:25" ht="14.25" customHeight="1" x14ac:dyDescent="0.15">
      <c r="B52" s="1569"/>
      <c r="C52" s="1543"/>
      <c r="D52" s="1538" t="s">
        <v>337</v>
      </c>
      <c r="E52" s="1509"/>
      <c r="F52" s="1509"/>
      <c r="G52" s="1509"/>
      <c r="H52" s="1506"/>
      <c r="I52" s="1512">
        <f>◎施設管理!J7</f>
        <v>500</v>
      </c>
      <c r="J52" s="729">
        <f ca="1">IF(B4="県外",集計表!$AJ$10+集計表!$AJ$11,"")</f>
        <v>0</v>
      </c>
      <c r="K52" s="688">
        <f ca="1">IF(B4="県外",集計表!$AK$10+集計表!$AK$11,"")</f>
        <v>0</v>
      </c>
      <c r="L52" s="734">
        <f ca="1">IF(B4="県外",集計表!$AL$10+集計表!$AL$11,"")</f>
        <v>0</v>
      </c>
      <c r="M52" s="688">
        <f ca="1">IF(B4="県外",集計表!$AM$10+集計表!$AM$11,"")</f>
        <v>0</v>
      </c>
      <c r="N52" s="734">
        <f ca="1">IF(B4="県外",集計表!$AN$10+集計表!$AN$11,"")</f>
        <v>0</v>
      </c>
      <c r="O52" s="688">
        <f ca="1">IF(B4="県外",集計表!$AO$10+集計表!$AO$11,"")</f>
        <v>0</v>
      </c>
      <c r="P52" s="734">
        <f ca="1">IF(B4="県外",集計表!$AP$10+集計表!$AP$11,"")</f>
        <v>0</v>
      </c>
      <c r="Q52" s="688">
        <f ca="1">IF(B4="県外",集計表!$AQ$10+集計表!$AQ$11,"")</f>
        <v>0</v>
      </c>
      <c r="R52" s="734">
        <f ca="1">IF(B4="県外",集計表!$AR$10+集計表!$AR$11,"")</f>
        <v>0</v>
      </c>
      <c r="S52" s="688">
        <f ca="1">IF(B4="県外",集計表!$AS$10+集計表!$AS$11,"")</f>
        <v>0</v>
      </c>
      <c r="T52" s="734">
        <f ca="1">IF(B4="県外",集計表!$AT$10+集計表!$AT$11,"")</f>
        <v>0</v>
      </c>
      <c r="U52" s="704">
        <f ca="1">IF(B4="県外",集計表!$AU$10+集計表!$AU$11,"")</f>
        <v>0</v>
      </c>
      <c r="V52" s="689"/>
      <c r="W52" s="22"/>
      <c r="X52" s="851"/>
      <c r="Y52" s="756"/>
    </row>
    <row r="53" spans="2:25" ht="14.25" customHeight="1" thickBot="1" x14ac:dyDescent="0.2">
      <c r="B53" s="1569"/>
      <c r="C53" s="1556"/>
      <c r="D53" s="1539"/>
      <c r="E53" s="1526"/>
      <c r="F53" s="1526"/>
      <c r="G53" s="1526"/>
      <c r="H53" s="1518"/>
      <c r="I53" s="1521"/>
      <c r="J53" s="690"/>
      <c r="K53" s="691">
        <f ca="1">SUM(J52,K52)</f>
        <v>0</v>
      </c>
      <c r="L53" s="692"/>
      <c r="M53" s="691">
        <f ca="1">SUM(L52,M52)</f>
        <v>0</v>
      </c>
      <c r="N53" s="692"/>
      <c r="O53" s="691">
        <f ca="1">SUM(N52,O52)</f>
        <v>0</v>
      </c>
      <c r="P53" s="692"/>
      <c r="Q53" s="691">
        <f ca="1">SUM(P52,Q52)</f>
        <v>0</v>
      </c>
      <c r="R53" s="692"/>
      <c r="S53" s="717">
        <f ca="1">SUM(R52,S52)</f>
        <v>0</v>
      </c>
      <c r="T53" s="692"/>
      <c r="U53" s="733">
        <f ca="1">SUM(T52,U52)</f>
        <v>0</v>
      </c>
      <c r="V53" s="711">
        <f ca="1">SUM(J53:U53)</f>
        <v>0</v>
      </c>
      <c r="W53" s="22"/>
      <c r="X53" s="852">
        <f ca="1">I52*V53</f>
        <v>0</v>
      </c>
      <c r="Y53" s="756"/>
    </row>
    <row r="54" spans="2:25" ht="14.25" customHeight="1" x14ac:dyDescent="0.15">
      <c r="B54" s="1569"/>
      <c r="C54" s="1549" t="s">
        <v>341</v>
      </c>
      <c r="D54" s="1552" t="s">
        <v>340</v>
      </c>
      <c r="E54" s="1553"/>
      <c r="F54" s="1553"/>
      <c r="G54" s="1554"/>
      <c r="H54" s="1562" t="s">
        <v>339</v>
      </c>
      <c r="I54" s="444">
        <f>◎施設管理!Q7</f>
        <v>200</v>
      </c>
      <c r="J54" s="1481"/>
      <c r="K54" s="1482"/>
      <c r="L54" s="1483"/>
      <c r="M54" s="1482"/>
      <c r="N54" s="1483"/>
      <c r="O54" s="1482"/>
      <c r="P54" s="1483"/>
      <c r="Q54" s="1482"/>
      <c r="R54" s="1483"/>
      <c r="S54" s="1482"/>
      <c r="T54" s="1483"/>
      <c r="U54" s="1484"/>
      <c r="V54" s="693">
        <f>SUM(J54+L54+N54+P54+R54+T54)</f>
        <v>0</v>
      </c>
      <c r="W54" s="22"/>
      <c r="X54" s="852">
        <f>V54*I54</f>
        <v>0</v>
      </c>
      <c r="Y54" s="122"/>
    </row>
    <row r="55" spans="2:25" ht="14.25" customHeight="1" x14ac:dyDescent="0.15">
      <c r="B55" s="1569"/>
      <c r="C55" s="1550"/>
      <c r="D55" s="1559" t="s">
        <v>338</v>
      </c>
      <c r="E55" s="1560"/>
      <c r="F55" s="1560"/>
      <c r="G55" s="1561"/>
      <c r="H55" s="1563"/>
      <c r="I55" s="443">
        <f>◎施設管理!R7</f>
        <v>300</v>
      </c>
      <c r="J55" s="1575"/>
      <c r="K55" s="1576"/>
      <c r="L55" s="1577"/>
      <c r="M55" s="1576"/>
      <c r="N55" s="1577"/>
      <c r="O55" s="1576"/>
      <c r="P55" s="1577"/>
      <c r="Q55" s="1576"/>
      <c r="R55" s="1577"/>
      <c r="S55" s="1576"/>
      <c r="T55" s="1577"/>
      <c r="U55" s="1578"/>
      <c r="V55" s="718">
        <f>SUM(J55+L55+N55+P55+R55+T55)</f>
        <v>0</v>
      </c>
      <c r="W55" s="22"/>
      <c r="X55" s="852">
        <f>V55*I55</f>
        <v>0</v>
      </c>
      <c r="Y55" s="756"/>
    </row>
    <row r="56" spans="2:25" ht="14.25" customHeight="1" thickBot="1" x14ac:dyDescent="0.2">
      <c r="B56" s="1570"/>
      <c r="C56" s="1551"/>
      <c r="D56" s="1565" t="s">
        <v>337</v>
      </c>
      <c r="E56" s="1566"/>
      <c r="F56" s="1566"/>
      <c r="G56" s="1567"/>
      <c r="H56" s="1564"/>
      <c r="I56" s="442">
        <f>◎施設管理!S7</f>
        <v>500</v>
      </c>
      <c r="J56" s="1473"/>
      <c r="K56" s="1474"/>
      <c r="L56" s="1475"/>
      <c r="M56" s="1474"/>
      <c r="N56" s="1475"/>
      <c r="O56" s="1474"/>
      <c r="P56" s="1475"/>
      <c r="Q56" s="1474"/>
      <c r="R56" s="1475"/>
      <c r="S56" s="1474"/>
      <c r="T56" s="1475"/>
      <c r="U56" s="1476"/>
      <c r="V56" s="719">
        <f>SUM(J56+L56+N56+P56+R56+T56)</f>
        <v>0</v>
      </c>
      <c r="W56" s="22"/>
      <c r="X56" s="852">
        <f>V56*I56</f>
        <v>0</v>
      </c>
      <c r="Y56" s="122"/>
    </row>
    <row r="57" spans="2:25" ht="13.5" customHeight="1" thickBot="1" x14ac:dyDescent="0.2">
      <c r="J57" s="720"/>
      <c r="K57" s="720"/>
      <c r="L57" s="720"/>
      <c r="M57" s="720"/>
      <c r="N57" s="720"/>
      <c r="O57" s="720"/>
      <c r="P57" s="720"/>
      <c r="Q57" s="720"/>
      <c r="R57" s="720"/>
      <c r="S57" s="720"/>
      <c r="T57" s="720"/>
      <c r="U57" s="720"/>
      <c r="V57" s="721"/>
      <c r="W57" s="2"/>
      <c r="X57" s="851"/>
      <c r="Y57" s="756"/>
    </row>
    <row r="58" spans="2:25" ht="14.25" customHeight="1" thickBot="1" x14ac:dyDescent="0.2">
      <c r="B58" s="1534" t="s">
        <v>336</v>
      </c>
      <c r="C58" s="1535"/>
      <c r="D58" s="1536" t="s">
        <v>335</v>
      </c>
      <c r="E58" s="1536"/>
      <c r="F58" s="1536"/>
      <c r="G58" s="1536"/>
      <c r="H58" s="1537"/>
      <c r="I58" s="438">
        <f>◎施設管理!H10</f>
        <v>350</v>
      </c>
      <c r="J58" s="1487">
        <f ca="1">IF(B4="県内",SUM(K13,K16,K18,K20),SUM(K36,K39,K41,K43))</f>
        <v>0</v>
      </c>
      <c r="K58" s="1486"/>
      <c r="L58" s="1485">
        <f ca="1">IF(B4="県内",SUM(M13,M16,M18,M20),SUM(M36,M39,M41,M43))</f>
        <v>0</v>
      </c>
      <c r="M58" s="1486"/>
      <c r="N58" s="1485">
        <f ca="1">IF(B4="県内",SUM(O13,O16,O18,O20),SUM(O36,O39,O41,O43))</f>
        <v>0</v>
      </c>
      <c r="O58" s="1486"/>
      <c r="P58" s="1485">
        <f ca="1">IF(B4="県内",SUM(Q13,Q16,Q18,Q20),SUM(Q36,Q39,Q41,Q43))</f>
        <v>0</v>
      </c>
      <c r="Q58" s="1486"/>
      <c r="R58" s="1485">
        <f ca="1">IF(B4="県内",SUM(S13,S16,S18,S20),SUM(S36,S39,S41,S43))</f>
        <v>0</v>
      </c>
      <c r="S58" s="1486"/>
      <c r="T58" s="1485">
        <f ca="1">IF(B4="県内",SUM(U13,U16,U18,U20),SUM(U36,U39,U41,U43))</f>
        <v>0</v>
      </c>
      <c r="U58" s="1486"/>
      <c r="V58" s="722">
        <f ca="1">SUM(J58+L58+N58+P58+R58)+T58</f>
        <v>0</v>
      </c>
      <c r="W58" s="694"/>
      <c r="X58" s="852">
        <f ca="1">I58*V58</f>
        <v>0</v>
      </c>
      <c r="Y58" s="122"/>
    </row>
    <row r="59" spans="2:25" ht="13.5" customHeight="1" thickBot="1" x14ac:dyDescent="0.2">
      <c r="B59" s="1568"/>
      <c r="C59" s="1568"/>
      <c r="D59" s="441"/>
      <c r="E59" s="441"/>
      <c r="F59" s="441"/>
      <c r="G59" s="441"/>
      <c r="H59" s="440"/>
      <c r="I59" s="439"/>
      <c r="J59" s="723"/>
      <c r="K59" s="723"/>
      <c r="L59" s="723"/>
      <c r="M59" s="723"/>
      <c r="N59" s="723"/>
      <c r="O59" s="723"/>
      <c r="P59" s="723"/>
      <c r="Q59" s="723"/>
      <c r="R59" s="723"/>
      <c r="S59" s="723"/>
      <c r="T59" s="723"/>
      <c r="U59" s="723"/>
      <c r="V59" s="724"/>
      <c r="W59" s="22"/>
      <c r="X59" s="851"/>
      <c r="Y59" s="757"/>
    </row>
    <row r="60" spans="2:25" ht="14.25" customHeight="1" thickBot="1" x14ac:dyDescent="0.2">
      <c r="B60" s="1534" t="s">
        <v>334</v>
      </c>
      <c r="C60" s="1535"/>
      <c r="D60" s="1536" t="s">
        <v>333</v>
      </c>
      <c r="E60" s="1536"/>
      <c r="F60" s="1536"/>
      <c r="G60" s="1536"/>
      <c r="H60" s="1537"/>
      <c r="I60" s="438">
        <f>◎施設管理!I10</f>
        <v>200</v>
      </c>
      <c r="J60" s="1487"/>
      <c r="K60" s="1486"/>
      <c r="L60" s="1488"/>
      <c r="M60" s="1486"/>
      <c r="N60" s="1488"/>
      <c r="O60" s="1486"/>
      <c r="P60" s="1488"/>
      <c r="Q60" s="1486"/>
      <c r="R60" s="1488"/>
      <c r="S60" s="1486"/>
      <c r="T60" s="1488"/>
      <c r="U60" s="1489"/>
      <c r="V60" s="722">
        <f>SUM(J60+L60+N60+P60+R60)+T60</f>
        <v>0</v>
      </c>
      <c r="W60" s="22"/>
      <c r="X60" s="852">
        <f>I60*V60</f>
        <v>0</v>
      </c>
      <c r="Y60" s="122"/>
    </row>
    <row r="61" spans="2:25" ht="13.5" customHeight="1" x14ac:dyDescent="0.15">
      <c r="J61" s="99"/>
      <c r="K61" s="99"/>
      <c r="L61" s="99"/>
      <c r="M61" s="99"/>
      <c r="N61" s="99"/>
      <c r="O61" s="99"/>
      <c r="P61" s="99"/>
      <c r="Q61" s="99"/>
      <c r="R61" s="99"/>
      <c r="S61" s="99"/>
      <c r="T61" s="99"/>
      <c r="U61" s="99"/>
      <c r="V61" s="99"/>
      <c r="W61" s="22"/>
      <c r="X61" s="851"/>
    </row>
    <row r="62" spans="2:25" ht="14.25" customHeight="1" x14ac:dyDescent="0.15">
      <c r="J62" s="99"/>
      <c r="K62" s="99"/>
      <c r="L62" s="99"/>
      <c r="M62" s="99"/>
      <c r="N62" s="99"/>
      <c r="O62" s="99"/>
      <c r="P62" s="99" t="s">
        <v>462</v>
      </c>
      <c r="Q62" s="99"/>
      <c r="R62" s="99"/>
      <c r="S62" s="99"/>
      <c r="T62" s="99"/>
      <c r="U62" s="99"/>
      <c r="V62" s="725">
        <f ca="1">X62</f>
        <v>0</v>
      </c>
      <c r="W62" s="22"/>
      <c r="X62" s="853">
        <f ca="1">SUM(X11:X60)</f>
        <v>0</v>
      </c>
    </row>
    <row r="63" spans="2:25" ht="13.5" customHeight="1" x14ac:dyDescent="0.15">
      <c r="J63" s="99"/>
      <c r="K63" s="99"/>
      <c r="L63" s="99"/>
      <c r="M63" s="99"/>
      <c r="N63" s="99"/>
      <c r="O63" s="99"/>
      <c r="P63" s="99"/>
      <c r="Q63" s="99"/>
      <c r="R63" s="99"/>
      <c r="S63" s="99"/>
      <c r="T63" s="99"/>
      <c r="U63" s="99"/>
      <c r="V63" s="726"/>
      <c r="W63" s="22"/>
      <c r="X63" s="851"/>
    </row>
    <row r="64" spans="2:25"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sheetData>
  <mergeCells count="167">
    <mergeCell ref="AE24:AE25"/>
    <mergeCell ref="Z27:Z29"/>
    <mergeCell ref="Z30:Z32"/>
    <mergeCell ref="Z33:Z35"/>
    <mergeCell ref="AH36:AH37"/>
    <mergeCell ref="AF36:AG37"/>
    <mergeCell ref="AH39:AH40"/>
    <mergeCell ref="Z16:AA16"/>
    <mergeCell ref="Z17:AA17"/>
    <mergeCell ref="Z18:AA18"/>
    <mergeCell ref="AH18:AH19"/>
    <mergeCell ref="Z20:Z23"/>
    <mergeCell ref="AH24:AH25"/>
    <mergeCell ref="AF24:AG25"/>
    <mergeCell ref="AE36:AE37"/>
    <mergeCell ref="AF39:AG40"/>
    <mergeCell ref="AC39:AE40"/>
    <mergeCell ref="Z8:Z11"/>
    <mergeCell ref="Z5:AG7"/>
    <mergeCell ref="AA20:AB20"/>
    <mergeCell ref="Z19:AC19"/>
    <mergeCell ref="AF18:AG19"/>
    <mergeCell ref="AE18:AE19"/>
    <mergeCell ref="Z12:Z13"/>
    <mergeCell ref="B2:D2"/>
    <mergeCell ref="D3:G3"/>
    <mergeCell ref="T7:V7"/>
    <mergeCell ref="C7:G7"/>
    <mergeCell ref="J2:L2"/>
    <mergeCell ref="M2:N2"/>
    <mergeCell ref="P2:R2"/>
    <mergeCell ref="S2:T2"/>
    <mergeCell ref="J3:L3"/>
    <mergeCell ref="M3:N3"/>
    <mergeCell ref="B4:D5"/>
    <mergeCell ref="G4:H4"/>
    <mergeCell ref="G5:H5"/>
    <mergeCell ref="E2:G2"/>
    <mergeCell ref="P3:R3"/>
    <mergeCell ref="S3:T3"/>
    <mergeCell ref="J4:P4"/>
    <mergeCell ref="I3:I4"/>
    <mergeCell ref="R4:U4"/>
    <mergeCell ref="J55:K55"/>
    <mergeCell ref="L55:M55"/>
    <mergeCell ref="N55:O55"/>
    <mergeCell ref="P55:Q55"/>
    <mergeCell ref="R55:S55"/>
    <mergeCell ref="T55:U55"/>
    <mergeCell ref="I34:I35"/>
    <mergeCell ref="I50:I51"/>
    <mergeCell ref="I52:I53"/>
    <mergeCell ref="I44:I46"/>
    <mergeCell ref="I48:I49"/>
    <mergeCell ref="T31:U31"/>
    <mergeCell ref="J32:K32"/>
    <mergeCell ref="L32:M32"/>
    <mergeCell ref="N32:O32"/>
    <mergeCell ref="P32:Q32"/>
    <mergeCell ref="R32:S32"/>
    <mergeCell ref="T32:U32"/>
    <mergeCell ref="J31:K31"/>
    <mergeCell ref="L31:M31"/>
    <mergeCell ref="N31:O31"/>
    <mergeCell ref="P33:Q33"/>
    <mergeCell ref="B59:C59"/>
    <mergeCell ref="B34:B56"/>
    <mergeCell ref="C34:C43"/>
    <mergeCell ref="D34:D37"/>
    <mergeCell ref="E34:G34"/>
    <mergeCell ref="H34:H43"/>
    <mergeCell ref="C44:C53"/>
    <mergeCell ref="D44:G44"/>
    <mergeCell ref="H44:H53"/>
    <mergeCell ref="C54:C56"/>
    <mergeCell ref="D54:G54"/>
    <mergeCell ref="H54:H56"/>
    <mergeCell ref="D42:D43"/>
    <mergeCell ref="D48:G49"/>
    <mergeCell ref="D56:G56"/>
    <mergeCell ref="D38:D39"/>
    <mergeCell ref="E38:G39"/>
    <mergeCell ref="B60:C60"/>
    <mergeCell ref="D60:H60"/>
    <mergeCell ref="D29:G30"/>
    <mergeCell ref="B11:B33"/>
    <mergeCell ref="C11:C20"/>
    <mergeCell ref="D11:D14"/>
    <mergeCell ref="E11:G11"/>
    <mergeCell ref="C31:C33"/>
    <mergeCell ref="D31:G31"/>
    <mergeCell ref="B58:C58"/>
    <mergeCell ref="D58:H58"/>
    <mergeCell ref="C21:C30"/>
    <mergeCell ref="D27:G28"/>
    <mergeCell ref="D50:G51"/>
    <mergeCell ref="D52:G53"/>
    <mergeCell ref="D25:G26"/>
    <mergeCell ref="D55:G55"/>
    <mergeCell ref="H31:H33"/>
    <mergeCell ref="D32:G32"/>
    <mergeCell ref="D33:G33"/>
    <mergeCell ref="D40:D41"/>
    <mergeCell ref="E40:G41"/>
    <mergeCell ref="E42:G43"/>
    <mergeCell ref="D15:D16"/>
    <mergeCell ref="B8:G10"/>
    <mergeCell ref="H8:H10"/>
    <mergeCell ref="I8:I10"/>
    <mergeCell ref="J8:K8"/>
    <mergeCell ref="L8:M8"/>
    <mergeCell ref="N8:O8"/>
    <mergeCell ref="P8:Q8"/>
    <mergeCell ref="R8:S8"/>
    <mergeCell ref="E15:G16"/>
    <mergeCell ref="D17:D18"/>
    <mergeCell ref="E17:G18"/>
    <mergeCell ref="H11:H20"/>
    <mergeCell ref="D19:D20"/>
    <mergeCell ref="E19:G20"/>
    <mergeCell ref="I21:I23"/>
    <mergeCell ref="D21:G21"/>
    <mergeCell ref="H21:H30"/>
    <mergeCell ref="I27:I28"/>
    <mergeCell ref="I29:I30"/>
    <mergeCell ref="I25:I26"/>
    <mergeCell ref="I11:I12"/>
    <mergeCell ref="T8:U8"/>
    <mergeCell ref="J9:K9"/>
    <mergeCell ref="L9:M9"/>
    <mergeCell ref="N9:O9"/>
    <mergeCell ref="P9:Q9"/>
    <mergeCell ref="R9:S9"/>
    <mergeCell ref="T9:U9"/>
    <mergeCell ref="I5:V6"/>
    <mergeCell ref="P31:Q31"/>
    <mergeCell ref="R31:S31"/>
    <mergeCell ref="H7:Q7"/>
    <mergeCell ref="T58:U58"/>
    <mergeCell ref="J60:K60"/>
    <mergeCell ref="L60:M60"/>
    <mergeCell ref="N60:O60"/>
    <mergeCell ref="P60:Q60"/>
    <mergeCell ref="R60:S60"/>
    <mergeCell ref="T60:U60"/>
    <mergeCell ref="J58:K58"/>
    <mergeCell ref="L58:M58"/>
    <mergeCell ref="N58:O58"/>
    <mergeCell ref="P58:Q58"/>
    <mergeCell ref="R58:S58"/>
    <mergeCell ref="J56:K56"/>
    <mergeCell ref="L56:M56"/>
    <mergeCell ref="N56:O56"/>
    <mergeCell ref="P56:Q56"/>
    <mergeCell ref="R56:S56"/>
    <mergeCell ref="T56:U56"/>
    <mergeCell ref="J33:K33"/>
    <mergeCell ref="L33:M33"/>
    <mergeCell ref="N33:O33"/>
    <mergeCell ref="T33:U33"/>
    <mergeCell ref="J54:K54"/>
    <mergeCell ref="L54:M54"/>
    <mergeCell ref="N54:O54"/>
    <mergeCell ref="P54:Q54"/>
    <mergeCell ref="R54:S54"/>
    <mergeCell ref="T54:U54"/>
    <mergeCell ref="R33:S33"/>
  </mergeCells>
  <phoneticPr fontId="1"/>
  <conditionalFormatting sqref="B4">
    <cfRule type="containsText" dxfId="38" priority="1" operator="containsText" text="県外">
      <formula>NOT(ISERROR(SEARCH("県外",B4)))</formula>
    </cfRule>
  </conditionalFormatting>
  <dataValidations count="2">
    <dataValidation imeMode="disabled" allowBlank="1" showInputMessage="1" showErrorMessage="1" sqref="AB16:AB17" xr:uid="{00000000-0002-0000-0100-000000000000}"/>
    <dataValidation type="list" allowBlank="1" showInputMessage="1" showErrorMessage="1" sqref="B4" xr:uid="{00000000-0002-0000-0100-000001000000}">
      <formula1>"県内,県外"</formula1>
    </dataValidation>
  </dataValidations>
  <pageMargins left="0.39370078740157483" right="0.39370078740157483" top="0.74803149606299213" bottom="0.74803149606299213"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99FF"/>
  </sheetPr>
  <dimension ref="A1:Q242"/>
  <sheetViews>
    <sheetView showGridLines="0" zoomScaleNormal="100" zoomScaleSheetLayoutView="100" workbookViewId="0">
      <selection activeCell="C12" sqref="C12"/>
    </sheetView>
  </sheetViews>
  <sheetFormatPr defaultRowHeight="13.5" x14ac:dyDescent="0.15"/>
  <cols>
    <col min="1" max="1" width="3.75" style="48" customWidth="1"/>
    <col min="2" max="2" width="17.5" style="48" customWidth="1"/>
    <col min="3" max="3" width="10.5" style="48" customWidth="1"/>
    <col min="4" max="4" width="6.25" style="48" customWidth="1"/>
    <col min="5" max="10" width="8.25" style="48" customWidth="1"/>
    <col min="11" max="11" width="8.125" style="48" customWidth="1"/>
    <col min="12" max="12" width="15.625" style="48" customWidth="1"/>
    <col min="13" max="13" width="1.25" style="208" customWidth="1"/>
    <col min="14" max="15" width="10.625" style="48" customWidth="1"/>
    <col min="16" max="16" width="8.75" style="48" customWidth="1"/>
    <col min="17" max="16384" width="9" style="48"/>
  </cols>
  <sheetData>
    <row r="1" spans="1:17" ht="18.75" customHeight="1" x14ac:dyDescent="0.15">
      <c r="A1" s="1638" t="s">
        <v>259</v>
      </c>
      <c r="B1" s="1638"/>
      <c r="C1" s="229"/>
      <c r="D1" s="1637" t="s">
        <v>256</v>
      </c>
      <c r="E1" s="1637"/>
      <c r="F1" s="1639">
        <f>SUBTOTAL(3,D15:D44)</f>
        <v>30</v>
      </c>
      <c r="H1" s="1636" t="s">
        <v>258</v>
      </c>
      <c r="I1" s="1636"/>
      <c r="J1" s="231">
        <f>SUM(入力1!AC40,入力1!AE40)</f>
        <v>0</v>
      </c>
      <c r="K1" s="242"/>
    </row>
    <row r="2" spans="1:17" ht="18.75" customHeight="1" x14ac:dyDescent="0.15">
      <c r="A2" s="1638"/>
      <c r="B2" s="1638"/>
      <c r="C2" s="229"/>
      <c r="D2" s="1637"/>
      <c r="E2" s="1637"/>
      <c r="F2" s="1640"/>
      <c r="H2" s="1636" t="s">
        <v>257</v>
      </c>
      <c r="I2" s="1636"/>
      <c r="J2" s="232">
        <f>COUNTA(入力2【名簿】!D15:D74)</f>
        <v>0</v>
      </c>
      <c r="K2" s="243"/>
    </row>
    <row r="3" spans="1:17" ht="7.5" customHeight="1" x14ac:dyDescent="0.15">
      <c r="A3" s="1641"/>
      <c r="B3" s="1641"/>
      <c r="C3" s="1641"/>
      <c r="E3" s="230"/>
      <c r="F3" s="230"/>
      <c r="G3" s="230"/>
      <c r="H3" s="230"/>
      <c r="I3" s="227"/>
    </row>
    <row r="4" spans="1:17" ht="22.5" customHeight="1" x14ac:dyDescent="0.15">
      <c r="A4" s="236"/>
      <c r="B4" s="237"/>
      <c r="C4" s="238"/>
      <c r="D4" s="235"/>
      <c r="E4" s="239"/>
      <c r="F4" s="239"/>
      <c r="G4" s="239"/>
      <c r="H4" s="239"/>
      <c r="I4" s="240"/>
      <c r="J4" s="240"/>
      <c r="K4" s="240"/>
      <c r="L4" s="233"/>
      <c r="M4" s="233"/>
      <c r="N4" s="234"/>
      <c r="O4" s="234"/>
    </row>
    <row r="5" spans="1:17" ht="22.5" customHeight="1" x14ac:dyDescent="0.15">
      <c r="A5" s="236"/>
      <c r="B5" s="237"/>
      <c r="C5" s="238"/>
      <c r="D5" s="235"/>
      <c r="E5" s="239"/>
      <c r="F5" s="239"/>
      <c r="G5" s="239"/>
      <c r="H5" s="239"/>
      <c r="I5" s="240"/>
      <c r="J5" s="240"/>
      <c r="K5" s="240"/>
      <c r="L5" s="233"/>
      <c r="M5" s="233"/>
      <c r="N5" s="234"/>
      <c r="O5" s="234"/>
    </row>
    <row r="6" spans="1:17" ht="22.5" customHeight="1" x14ac:dyDescent="0.15">
      <c r="A6" s="235"/>
      <c r="B6" s="237"/>
      <c r="C6" s="238"/>
      <c r="D6" s="235"/>
      <c r="E6" s="240"/>
      <c r="F6" s="240"/>
      <c r="G6" s="240"/>
      <c r="H6" s="240"/>
      <c r="I6" s="241"/>
      <c r="J6" s="241"/>
      <c r="K6" s="241"/>
      <c r="L6" s="233"/>
      <c r="M6" s="233"/>
      <c r="N6" s="234"/>
      <c r="O6" s="234"/>
    </row>
    <row r="7" spans="1:17" ht="30" customHeight="1" x14ac:dyDescent="0.15">
      <c r="A7" s="235"/>
      <c r="B7" s="237"/>
      <c r="C7" s="238"/>
      <c r="D7" s="235"/>
      <c r="E7" s="240"/>
      <c r="F7" s="240"/>
      <c r="G7" s="240"/>
      <c r="H7" s="240"/>
      <c r="I7" s="241"/>
      <c r="J7" s="241"/>
      <c r="K7" s="241"/>
      <c r="L7" s="233"/>
      <c r="M7" s="233"/>
      <c r="N7" s="234"/>
      <c r="O7" s="234"/>
    </row>
    <row r="8" spans="1:17" s="208" customFormat="1" ht="3.75" customHeight="1" x14ac:dyDescent="0.15">
      <c r="B8" s="933"/>
      <c r="C8" s="934"/>
      <c r="E8" s="935"/>
      <c r="F8" s="935"/>
      <c r="G8" s="935"/>
      <c r="H8" s="935"/>
      <c r="I8" s="936"/>
      <c r="J8" s="936"/>
      <c r="K8" s="936"/>
      <c r="N8" s="234"/>
      <c r="O8" s="234"/>
    </row>
    <row r="9" spans="1:17" ht="37.5" customHeight="1" x14ac:dyDescent="0.15">
      <c r="A9" s="1642" t="s">
        <v>264</v>
      </c>
      <c r="B9" s="1642"/>
      <c r="C9" s="1642"/>
      <c r="D9" s="1642"/>
      <c r="E9" s="1642"/>
      <c r="F9" s="1643"/>
      <c r="G9" s="1643"/>
      <c r="H9" s="1643"/>
      <c r="I9" s="1643"/>
      <c r="J9" s="1643"/>
      <c r="K9" s="1643"/>
      <c r="L9" s="208"/>
      <c r="N9" s="234"/>
      <c r="O9" s="234"/>
    </row>
    <row r="10" spans="1:17" ht="26.25" customHeight="1" x14ac:dyDescent="0.15">
      <c r="A10" s="248"/>
      <c r="B10" s="937" t="s">
        <v>266</v>
      </c>
      <c r="C10" s="1644" t="str">
        <f>IF(入力1!L24="","",DATE(入力1!G24,入力1!J24,入力1!L24))</f>
        <v/>
      </c>
      <c r="D10" s="1644"/>
      <c r="E10" s="1644"/>
      <c r="F10" s="1644"/>
      <c r="G10" s="938" t="s">
        <v>517</v>
      </c>
      <c r="H10" s="1645" t="str">
        <f>IF(入力1!L24="","",入力1!K22+入力1!F23)</f>
        <v/>
      </c>
      <c r="I10" s="1645"/>
      <c r="J10" s="1645"/>
      <c r="K10" s="1645"/>
      <c r="L10" s="915"/>
      <c r="M10" s="253"/>
      <c r="N10" s="234"/>
      <c r="O10" s="234"/>
    </row>
    <row r="11" spans="1:17" ht="26.25" customHeight="1" thickBot="1" x14ac:dyDescent="0.2">
      <c r="A11" s="248"/>
      <c r="B11" s="937" t="s">
        <v>265</v>
      </c>
      <c r="C11" s="1646" t="str">
        <f>入力1!B7</f>
        <v/>
      </c>
      <c r="D11" s="1646"/>
      <c r="E11" s="1646"/>
      <c r="F11" s="1646"/>
      <c r="G11" s="1646"/>
      <c r="H11" s="1646"/>
      <c r="I11" s="1646"/>
      <c r="J11" s="1646"/>
      <c r="K11" s="940"/>
      <c r="L11" s="256" t="s">
        <v>267</v>
      </c>
      <c r="M11" s="253"/>
      <c r="N11" s="234"/>
      <c r="O11" s="234"/>
      <c r="Q11" s="228"/>
    </row>
    <row r="12" spans="1:17" ht="11.25" customHeight="1" thickTop="1" x14ac:dyDescent="0.15">
      <c r="A12" s="248"/>
      <c r="B12" s="250"/>
      <c r="C12" s="254"/>
      <c r="D12" s="254"/>
      <c r="E12" s="254"/>
      <c r="F12" s="254"/>
      <c r="G12" s="254"/>
      <c r="H12" s="254"/>
      <c r="I12" s="254"/>
      <c r="J12" s="254"/>
      <c r="K12" s="939"/>
      <c r="L12" s="1635">
        <f>入力2【名簿】!BP4</f>
        <v>0</v>
      </c>
      <c r="M12" s="246"/>
      <c r="N12" s="234"/>
      <c r="O12" s="234"/>
    </row>
    <row r="13" spans="1:17" ht="26.25" customHeight="1" x14ac:dyDescent="0.15">
      <c r="A13" s="248"/>
      <c r="B13" s="248"/>
      <c r="C13" s="248"/>
      <c r="D13" s="247"/>
      <c r="E13" s="916" t="str">
        <f>IF(入力1!I66=" ","／",入力1!I66)</f>
        <v/>
      </c>
      <c r="F13" s="917" t="str">
        <f>IF(入力1!M66=" ","／",入力1!M66)</f>
        <v/>
      </c>
      <c r="G13" s="917" t="str">
        <f>IF(入力1!Q66=" ","／",入力1!Q66)</f>
        <v/>
      </c>
      <c r="H13" s="917" t="str">
        <f>IF(入力1!U66=" ","／",入力1!U66)</f>
        <v/>
      </c>
      <c r="I13" s="917" t="str">
        <f>IF(入力1!Y66=" ","／",入力1!Y66)</f>
        <v/>
      </c>
      <c r="J13" s="917" t="str">
        <f>IF(入力1!AC66=" ","／",入力1!AC66)</f>
        <v/>
      </c>
      <c r="K13" s="249"/>
      <c r="L13" s="1635"/>
      <c r="M13" s="246"/>
      <c r="N13" s="234"/>
      <c r="O13" s="234"/>
    </row>
    <row r="14" spans="1:17" s="228" customFormat="1" ht="30" customHeight="1" x14ac:dyDescent="0.15">
      <c r="A14" s="251" t="s">
        <v>247</v>
      </c>
      <c r="B14" s="918" t="s">
        <v>254</v>
      </c>
      <c r="C14" s="919" t="s">
        <v>518</v>
      </c>
      <c r="D14" s="920" t="s">
        <v>255</v>
      </c>
      <c r="E14" s="921" t="s">
        <v>248</v>
      </c>
      <c r="F14" s="921" t="s">
        <v>249</v>
      </c>
      <c r="G14" s="921" t="s">
        <v>250</v>
      </c>
      <c r="H14" s="921" t="s">
        <v>251</v>
      </c>
      <c r="I14" s="921" t="s">
        <v>252</v>
      </c>
      <c r="J14" s="921" t="s">
        <v>253</v>
      </c>
      <c r="K14" s="255" t="s">
        <v>263</v>
      </c>
      <c r="L14" s="252" t="s">
        <v>262</v>
      </c>
      <c r="M14" s="244"/>
      <c r="N14" s="48"/>
      <c r="O14" s="48"/>
    </row>
    <row r="15" spans="1:17" ht="22.5" customHeight="1" x14ac:dyDescent="0.15">
      <c r="A15" s="226">
        <v>1</v>
      </c>
      <c r="B15" s="922">
        <f>入力2【名簿】!D15</f>
        <v>0</v>
      </c>
      <c r="C15" s="923">
        <f>入力2【名簿】!F15</f>
        <v>0</v>
      </c>
      <c r="D15" s="924" t="str">
        <f>IF(入力2【名簿】!H15="○","女",IF(入力2【名簿】!G15="○","男",""))</f>
        <v/>
      </c>
      <c r="E15" s="922">
        <f>入力2【名簿】!I15</f>
        <v>0</v>
      </c>
      <c r="F15" s="922">
        <f>入力2【名簿】!M15</f>
        <v>0</v>
      </c>
      <c r="G15" s="922">
        <f>入力2【名簿】!R15</f>
        <v>0</v>
      </c>
      <c r="H15" s="922">
        <f>入力2【名簿】!W15</f>
        <v>0</v>
      </c>
      <c r="I15" s="922">
        <f>入力2【名簿】!AB15</f>
        <v>0</v>
      </c>
      <c r="J15" s="922">
        <f>入力2【名簿】!AG15</f>
        <v>0</v>
      </c>
      <c r="K15" s="925">
        <f>入力2【名簿】!AK15</f>
        <v>0</v>
      </c>
      <c r="L15" s="926">
        <f>入力2【名簿】!AK16</f>
        <v>0</v>
      </c>
      <c r="M15" s="245"/>
    </row>
    <row r="16" spans="1:17" ht="22.5" customHeight="1" x14ac:dyDescent="0.15">
      <c r="A16" s="226">
        <v>2</v>
      </c>
      <c r="B16" s="927">
        <f>入力2【名簿】!D17</f>
        <v>0</v>
      </c>
      <c r="C16" s="928">
        <f>入力2【名簿】!F17</f>
        <v>0</v>
      </c>
      <c r="D16" s="929" t="str">
        <f>IF(入力2【名簿】!H17="○","女",IF(入力2【名簿】!G17="○","男",""))</f>
        <v/>
      </c>
      <c r="E16" s="927">
        <f>入力2【名簿】!I17</f>
        <v>0</v>
      </c>
      <c r="F16" s="927">
        <f>入力2【名簿】!M17</f>
        <v>0</v>
      </c>
      <c r="G16" s="927">
        <f>入力2【名簿】!R17</f>
        <v>0</v>
      </c>
      <c r="H16" s="927">
        <f>入力2【名簿】!W17</f>
        <v>0</v>
      </c>
      <c r="I16" s="927">
        <f>入力2【名簿】!AB17</f>
        <v>0</v>
      </c>
      <c r="J16" s="927">
        <f>入力2【名簿】!AG17</f>
        <v>0</v>
      </c>
      <c r="K16" s="930">
        <f>入力2【名簿】!AK17</f>
        <v>0</v>
      </c>
      <c r="L16" s="931">
        <f>入力2【名簿】!AK18</f>
        <v>0</v>
      </c>
      <c r="M16" s="245"/>
    </row>
    <row r="17" spans="1:16" ht="22.5" customHeight="1" x14ac:dyDescent="0.15">
      <c r="A17" s="226">
        <v>3</v>
      </c>
      <c r="B17" s="922">
        <f>入力2【名簿】!D19</f>
        <v>0</v>
      </c>
      <c r="C17" s="923">
        <f>入力2【名簿】!F19</f>
        <v>0</v>
      </c>
      <c r="D17" s="924" t="str">
        <f>IF(入力2【名簿】!H19="○","女",IF(入力2【名簿】!G19="○","男",""))</f>
        <v/>
      </c>
      <c r="E17" s="922">
        <f>入力2【名簿】!I19</f>
        <v>0</v>
      </c>
      <c r="F17" s="922">
        <f>入力2【名簿】!M19</f>
        <v>0</v>
      </c>
      <c r="G17" s="922">
        <f>入力2【名簿】!R19</f>
        <v>0</v>
      </c>
      <c r="H17" s="922">
        <f>入力2【名簿】!W19</f>
        <v>0</v>
      </c>
      <c r="I17" s="922">
        <f>入力2【名簿】!AB19</f>
        <v>0</v>
      </c>
      <c r="J17" s="922">
        <f>入力2【名簿】!AG19</f>
        <v>0</v>
      </c>
      <c r="K17" s="925">
        <f>入力2【名簿】!AK19</f>
        <v>0</v>
      </c>
      <c r="L17" s="926">
        <f>入力2【名簿】!AK20</f>
        <v>0</v>
      </c>
      <c r="M17" s="245"/>
    </row>
    <row r="18" spans="1:16" ht="22.5" customHeight="1" x14ac:dyDescent="0.15">
      <c r="A18" s="226">
        <v>4</v>
      </c>
      <c r="B18" s="927">
        <f>入力2【名簿】!D21</f>
        <v>0</v>
      </c>
      <c r="C18" s="928">
        <f>入力2【名簿】!F21</f>
        <v>0</v>
      </c>
      <c r="D18" s="929" t="str">
        <f>IF(入力2【名簿】!H21="○","女",IF(入力2【名簿】!G21="○","男",""))</f>
        <v/>
      </c>
      <c r="E18" s="927">
        <f>入力2【名簿】!I21</f>
        <v>0</v>
      </c>
      <c r="F18" s="927">
        <f>入力2【名簿】!M21</f>
        <v>0</v>
      </c>
      <c r="G18" s="927">
        <f>入力2【名簿】!R21</f>
        <v>0</v>
      </c>
      <c r="H18" s="927">
        <f>入力2【名簿】!W21</f>
        <v>0</v>
      </c>
      <c r="I18" s="927">
        <f>入力2【名簿】!AB21</f>
        <v>0</v>
      </c>
      <c r="J18" s="927">
        <f>入力2【名簿】!AG21</f>
        <v>0</v>
      </c>
      <c r="K18" s="925">
        <f>入力2【名簿】!AK21</f>
        <v>0</v>
      </c>
      <c r="L18" s="932">
        <f>入力2【名簿】!AK22</f>
        <v>0</v>
      </c>
      <c r="M18" s="245"/>
    </row>
    <row r="19" spans="1:16" ht="22.5" customHeight="1" x14ac:dyDescent="0.15">
      <c r="A19" s="226">
        <v>5</v>
      </c>
      <c r="B19" s="922">
        <f>入力2【名簿】!D23</f>
        <v>0</v>
      </c>
      <c r="C19" s="923">
        <f>入力2【名簿】!F23</f>
        <v>0</v>
      </c>
      <c r="D19" s="924" t="str">
        <f>IF(入力2【名簿】!H23="○","女",IF(入力2【名簿】!G23="○","男",""))</f>
        <v/>
      </c>
      <c r="E19" s="922">
        <f>入力2【名簿】!I23</f>
        <v>0</v>
      </c>
      <c r="F19" s="922">
        <f>入力2【名簿】!M23</f>
        <v>0</v>
      </c>
      <c r="G19" s="922">
        <f>入力2【名簿】!R23</f>
        <v>0</v>
      </c>
      <c r="H19" s="922">
        <f>入力2【名簿】!W23</f>
        <v>0</v>
      </c>
      <c r="I19" s="922">
        <f>入力2【名簿】!AB23</f>
        <v>0</v>
      </c>
      <c r="J19" s="922">
        <f>入力2【名簿】!AG23</f>
        <v>0</v>
      </c>
      <c r="K19" s="925">
        <f>入力2【名簿】!AK23</f>
        <v>0</v>
      </c>
      <c r="L19" s="932">
        <f>入力2【名簿】!AK24</f>
        <v>0</v>
      </c>
      <c r="M19" s="245"/>
      <c r="P19" s="208"/>
    </row>
    <row r="20" spans="1:16" ht="22.5" customHeight="1" x14ac:dyDescent="0.15">
      <c r="A20" s="226">
        <v>6</v>
      </c>
      <c r="B20" s="927">
        <f>入力2【名簿】!D25</f>
        <v>0</v>
      </c>
      <c r="C20" s="928">
        <f>入力2【名簿】!F25</f>
        <v>0</v>
      </c>
      <c r="D20" s="929" t="str">
        <f>IF(入力2【名簿】!H25="○","女",IF(入力2【名簿】!G25="○","男",""))</f>
        <v/>
      </c>
      <c r="E20" s="927">
        <f>入力2【名簿】!I25</f>
        <v>0</v>
      </c>
      <c r="F20" s="927">
        <f>入力2【名簿】!M25</f>
        <v>0</v>
      </c>
      <c r="G20" s="927">
        <f>入力2【名簿】!R25</f>
        <v>0</v>
      </c>
      <c r="H20" s="927">
        <f>入力2【名簿】!W25</f>
        <v>0</v>
      </c>
      <c r="I20" s="927">
        <f>入力2【名簿】!AB25</f>
        <v>0</v>
      </c>
      <c r="J20" s="927">
        <f>入力2【名簿】!AG25</f>
        <v>0</v>
      </c>
      <c r="K20" s="925">
        <f>入力2【名簿】!AK25</f>
        <v>0</v>
      </c>
      <c r="L20" s="932">
        <f>入力2【名簿】!AK26</f>
        <v>0</v>
      </c>
      <c r="M20" s="245"/>
    </row>
    <row r="21" spans="1:16" ht="22.5" customHeight="1" x14ac:dyDescent="0.15">
      <c r="A21" s="226">
        <v>7</v>
      </c>
      <c r="B21" s="922">
        <f>入力2【名簿】!D27</f>
        <v>0</v>
      </c>
      <c r="C21" s="923">
        <f>入力2【名簿】!F27</f>
        <v>0</v>
      </c>
      <c r="D21" s="924" t="str">
        <f>IF(入力2【名簿】!H27="○","女",IF(入力2【名簿】!G27="○","男",""))</f>
        <v/>
      </c>
      <c r="E21" s="922">
        <f>入力2【名簿】!I27</f>
        <v>0</v>
      </c>
      <c r="F21" s="922">
        <f>入力2【名簿】!M27</f>
        <v>0</v>
      </c>
      <c r="G21" s="922">
        <f>入力2【名簿】!R27</f>
        <v>0</v>
      </c>
      <c r="H21" s="922">
        <f>入力2【名簿】!W27</f>
        <v>0</v>
      </c>
      <c r="I21" s="922">
        <f>入力2【名簿】!AB27</f>
        <v>0</v>
      </c>
      <c r="J21" s="922">
        <f>入力2【名簿】!AG27</f>
        <v>0</v>
      </c>
      <c r="K21" s="925">
        <f>入力2【名簿】!AK27</f>
        <v>0</v>
      </c>
      <c r="L21" s="932">
        <f>入力2【名簿】!AK28</f>
        <v>0</v>
      </c>
      <c r="M21" s="245"/>
    </row>
    <row r="22" spans="1:16" ht="22.5" customHeight="1" x14ac:dyDescent="0.15">
      <c r="A22" s="226">
        <v>8</v>
      </c>
      <c r="B22" s="927">
        <f>入力2【名簿】!D29</f>
        <v>0</v>
      </c>
      <c r="C22" s="928">
        <f>入力2【名簿】!F29</f>
        <v>0</v>
      </c>
      <c r="D22" s="929" t="str">
        <f>IF(入力2【名簿】!H29="○","女",IF(入力2【名簿】!G29="○","男",""))</f>
        <v/>
      </c>
      <c r="E22" s="927">
        <f>入力2【名簿】!I29</f>
        <v>0</v>
      </c>
      <c r="F22" s="927">
        <f>入力2【名簿】!M29</f>
        <v>0</v>
      </c>
      <c r="G22" s="927">
        <f>入力2【名簿】!R29</f>
        <v>0</v>
      </c>
      <c r="H22" s="927">
        <f>入力2【名簿】!W29</f>
        <v>0</v>
      </c>
      <c r="I22" s="927">
        <f>入力2【名簿】!AB29</f>
        <v>0</v>
      </c>
      <c r="J22" s="927">
        <f>入力2【名簿】!AG29</f>
        <v>0</v>
      </c>
      <c r="K22" s="925">
        <f>入力2【名簿】!AK29</f>
        <v>0</v>
      </c>
      <c r="L22" s="932">
        <f>入力2【名簿】!AK30</f>
        <v>0</v>
      </c>
      <c r="M22" s="245"/>
    </row>
    <row r="23" spans="1:16" ht="22.5" customHeight="1" x14ac:dyDescent="0.15">
      <c r="A23" s="226">
        <v>9</v>
      </c>
      <c r="B23" s="922">
        <f>入力2【名簿】!D31</f>
        <v>0</v>
      </c>
      <c r="C23" s="923">
        <f>入力2【名簿】!F31</f>
        <v>0</v>
      </c>
      <c r="D23" s="924" t="str">
        <f>IF(入力2【名簿】!H31="○","女",IF(入力2【名簿】!G31="○","男",""))</f>
        <v/>
      </c>
      <c r="E23" s="922">
        <f>入力2【名簿】!I31</f>
        <v>0</v>
      </c>
      <c r="F23" s="922">
        <f>入力2【名簿】!M31</f>
        <v>0</v>
      </c>
      <c r="G23" s="922">
        <f>入力2【名簿】!R31</f>
        <v>0</v>
      </c>
      <c r="H23" s="922">
        <f>入力2【名簿】!W31</f>
        <v>0</v>
      </c>
      <c r="I23" s="922">
        <f>入力2【名簿】!AB31</f>
        <v>0</v>
      </c>
      <c r="J23" s="922">
        <f>入力2【名簿】!AG31</f>
        <v>0</v>
      </c>
      <c r="K23" s="925">
        <f>入力2【名簿】!AK31</f>
        <v>0</v>
      </c>
      <c r="L23" s="932">
        <f>入力2【名簿】!AK32</f>
        <v>0</v>
      </c>
      <c r="M23" s="245"/>
    </row>
    <row r="24" spans="1:16" ht="22.5" customHeight="1" x14ac:dyDescent="0.15">
      <c r="A24" s="226">
        <v>10</v>
      </c>
      <c r="B24" s="927">
        <f>入力2【名簿】!D33</f>
        <v>0</v>
      </c>
      <c r="C24" s="928">
        <f>入力2【名簿】!F33</f>
        <v>0</v>
      </c>
      <c r="D24" s="929" t="str">
        <f>IF(入力2【名簿】!H33="○","女",IF(入力2【名簿】!G33="○","男",""))</f>
        <v/>
      </c>
      <c r="E24" s="927">
        <f>入力2【名簿】!I33</f>
        <v>0</v>
      </c>
      <c r="F24" s="927">
        <f>入力2【名簿】!M33</f>
        <v>0</v>
      </c>
      <c r="G24" s="927">
        <f>入力2【名簿】!R33</f>
        <v>0</v>
      </c>
      <c r="H24" s="927">
        <f>入力2【名簿】!W33</f>
        <v>0</v>
      </c>
      <c r="I24" s="927">
        <f>入力2【名簿】!AB33</f>
        <v>0</v>
      </c>
      <c r="J24" s="927">
        <f>入力2【名簿】!AG33</f>
        <v>0</v>
      </c>
      <c r="K24" s="925">
        <f>入力2【名簿】!AK33</f>
        <v>0</v>
      </c>
      <c r="L24" s="932">
        <f>入力2【名簿】!AK34</f>
        <v>0</v>
      </c>
      <c r="M24" s="245"/>
    </row>
    <row r="25" spans="1:16" ht="22.5" customHeight="1" x14ac:dyDescent="0.15">
      <c r="A25" s="226">
        <v>11</v>
      </c>
      <c r="B25" s="922">
        <f>入力2【名簿】!D35</f>
        <v>0</v>
      </c>
      <c r="C25" s="923">
        <f>入力2【名簿】!F35</f>
        <v>0</v>
      </c>
      <c r="D25" s="924" t="str">
        <f>IF(入力2【名簿】!H35="○","女",IF(入力2【名簿】!G35="○","男",""))</f>
        <v/>
      </c>
      <c r="E25" s="922">
        <f>入力2【名簿】!I35</f>
        <v>0</v>
      </c>
      <c r="F25" s="922">
        <f>入力2【名簿】!M35</f>
        <v>0</v>
      </c>
      <c r="G25" s="922">
        <f>入力2【名簿】!R35</f>
        <v>0</v>
      </c>
      <c r="H25" s="922">
        <f>入力2【名簿】!W35</f>
        <v>0</v>
      </c>
      <c r="I25" s="922">
        <f>入力2【名簿】!AB35</f>
        <v>0</v>
      </c>
      <c r="J25" s="922">
        <f>入力2【名簿】!AG35</f>
        <v>0</v>
      </c>
      <c r="K25" s="925">
        <f>入力2【名簿】!AK35</f>
        <v>0</v>
      </c>
      <c r="L25" s="932">
        <f>入力2【名簿】!AK36</f>
        <v>0</v>
      </c>
      <c r="M25" s="245"/>
    </row>
    <row r="26" spans="1:16" ht="22.5" customHeight="1" x14ac:dyDescent="0.15">
      <c r="A26" s="226">
        <v>12</v>
      </c>
      <c r="B26" s="927">
        <f>入力2【名簿】!D37</f>
        <v>0</v>
      </c>
      <c r="C26" s="928">
        <f>入力2【名簿】!F37</f>
        <v>0</v>
      </c>
      <c r="D26" s="929" t="str">
        <f>IF(入力2【名簿】!H37="○","女",IF(入力2【名簿】!G37="○","男",""))</f>
        <v/>
      </c>
      <c r="E26" s="927">
        <f>入力2【名簿】!I37</f>
        <v>0</v>
      </c>
      <c r="F26" s="927">
        <f>入力2【名簿】!M37</f>
        <v>0</v>
      </c>
      <c r="G26" s="927">
        <f>入力2【名簿】!R37</f>
        <v>0</v>
      </c>
      <c r="H26" s="927">
        <f>入力2【名簿】!W37</f>
        <v>0</v>
      </c>
      <c r="I26" s="927">
        <f>入力2【名簿】!AB37</f>
        <v>0</v>
      </c>
      <c r="J26" s="927">
        <f>入力2【名簿】!AG37</f>
        <v>0</v>
      </c>
      <c r="K26" s="925">
        <f>入力2【名簿】!AK37</f>
        <v>0</v>
      </c>
      <c r="L26" s="932">
        <f>入力2【名簿】!AK38</f>
        <v>0</v>
      </c>
      <c r="M26" s="245"/>
    </row>
    <row r="27" spans="1:16" ht="22.5" customHeight="1" x14ac:dyDescent="0.15">
      <c r="A27" s="226">
        <v>13</v>
      </c>
      <c r="B27" s="922">
        <f>入力2【名簿】!D39</f>
        <v>0</v>
      </c>
      <c r="C27" s="923">
        <f>入力2【名簿】!F39</f>
        <v>0</v>
      </c>
      <c r="D27" s="924" t="str">
        <f>IF(入力2【名簿】!H39="○","女",IF(入力2【名簿】!G39="○","男",""))</f>
        <v/>
      </c>
      <c r="E27" s="922">
        <f>入力2【名簿】!I39</f>
        <v>0</v>
      </c>
      <c r="F27" s="922">
        <f>入力2【名簿】!M39</f>
        <v>0</v>
      </c>
      <c r="G27" s="922">
        <f>入力2【名簿】!R39</f>
        <v>0</v>
      </c>
      <c r="H27" s="922">
        <f>入力2【名簿】!W39</f>
        <v>0</v>
      </c>
      <c r="I27" s="922">
        <f>入力2【名簿】!AB39</f>
        <v>0</v>
      </c>
      <c r="J27" s="922">
        <f>入力2【名簿】!AG39</f>
        <v>0</v>
      </c>
      <c r="K27" s="925">
        <f>入力2【名簿】!AK39</f>
        <v>0</v>
      </c>
      <c r="L27" s="932">
        <f>入力2【名簿】!AK40</f>
        <v>0</v>
      </c>
      <c r="M27" s="245"/>
    </row>
    <row r="28" spans="1:16" ht="22.5" customHeight="1" x14ac:dyDescent="0.15">
      <c r="A28" s="226">
        <v>14</v>
      </c>
      <c r="B28" s="927">
        <f>入力2【名簿】!D41</f>
        <v>0</v>
      </c>
      <c r="C28" s="928">
        <f>入力2【名簿】!F41</f>
        <v>0</v>
      </c>
      <c r="D28" s="929" t="str">
        <f>IF(入力2【名簿】!H41="○","女",IF(入力2【名簿】!G41="○","男",""))</f>
        <v/>
      </c>
      <c r="E28" s="927">
        <f>入力2【名簿】!I41</f>
        <v>0</v>
      </c>
      <c r="F28" s="927">
        <f>入力2【名簿】!M41</f>
        <v>0</v>
      </c>
      <c r="G28" s="927">
        <f>入力2【名簿】!R41</f>
        <v>0</v>
      </c>
      <c r="H28" s="927">
        <f>入力2【名簿】!W41</f>
        <v>0</v>
      </c>
      <c r="I28" s="927">
        <f>入力2【名簿】!AB41</f>
        <v>0</v>
      </c>
      <c r="J28" s="927">
        <f>入力2【名簿】!AG41</f>
        <v>0</v>
      </c>
      <c r="K28" s="925">
        <f>入力2【名簿】!AK41</f>
        <v>0</v>
      </c>
      <c r="L28" s="932">
        <f>入力2【名簿】!AK42</f>
        <v>0</v>
      </c>
      <c r="M28" s="245"/>
    </row>
    <row r="29" spans="1:16" ht="22.5" customHeight="1" x14ac:dyDescent="0.15">
      <c r="A29" s="226">
        <v>15</v>
      </c>
      <c r="B29" s="922">
        <f>入力2【名簿】!D43</f>
        <v>0</v>
      </c>
      <c r="C29" s="923">
        <f>入力2【名簿】!F43</f>
        <v>0</v>
      </c>
      <c r="D29" s="924" t="str">
        <f>IF(入力2【名簿】!H43="○","女",IF(入力2【名簿】!G43="○","男",""))</f>
        <v/>
      </c>
      <c r="E29" s="922">
        <f>入力2【名簿】!I43</f>
        <v>0</v>
      </c>
      <c r="F29" s="922">
        <f>入力2【名簿】!M43</f>
        <v>0</v>
      </c>
      <c r="G29" s="922">
        <f>入力2【名簿】!R43</f>
        <v>0</v>
      </c>
      <c r="H29" s="922">
        <f>入力2【名簿】!W43</f>
        <v>0</v>
      </c>
      <c r="I29" s="922">
        <f>入力2【名簿】!AB43</f>
        <v>0</v>
      </c>
      <c r="J29" s="922">
        <f>入力2【名簿】!AG43</f>
        <v>0</v>
      </c>
      <c r="K29" s="925">
        <f>入力2【名簿】!AK43</f>
        <v>0</v>
      </c>
      <c r="L29" s="932">
        <f>入力2【名簿】!AK44</f>
        <v>0</v>
      </c>
      <c r="M29" s="245"/>
    </row>
    <row r="30" spans="1:16" ht="22.5" customHeight="1" x14ac:dyDescent="0.15">
      <c r="A30" s="226">
        <v>16</v>
      </c>
      <c r="B30" s="927">
        <f>入力2【名簿】!D45</f>
        <v>0</v>
      </c>
      <c r="C30" s="928">
        <f>入力2【名簿】!F45</f>
        <v>0</v>
      </c>
      <c r="D30" s="929" t="str">
        <f>IF(入力2【名簿】!H45="○","女",IF(入力2【名簿】!G45="○","男",""))</f>
        <v/>
      </c>
      <c r="E30" s="927">
        <f>入力2【名簿】!I45</f>
        <v>0</v>
      </c>
      <c r="F30" s="927">
        <f>入力2【名簿】!M45</f>
        <v>0</v>
      </c>
      <c r="G30" s="927">
        <f>入力2【名簿】!R45</f>
        <v>0</v>
      </c>
      <c r="H30" s="927">
        <f>入力2【名簿】!W45</f>
        <v>0</v>
      </c>
      <c r="I30" s="927">
        <f>入力2【名簿】!AB45</f>
        <v>0</v>
      </c>
      <c r="J30" s="927">
        <f>入力2【名簿】!AG45</f>
        <v>0</v>
      </c>
      <c r="K30" s="925">
        <f>入力2【名簿】!AK45</f>
        <v>0</v>
      </c>
      <c r="L30" s="932">
        <f>入力2【名簿】!AK46</f>
        <v>0</v>
      </c>
      <c r="M30" s="245"/>
    </row>
    <row r="31" spans="1:16" ht="22.5" customHeight="1" x14ac:dyDescent="0.15">
      <c r="A31" s="226">
        <v>17</v>
      </c>
      <c r="B31" s="922">
        <f>入力2【名簿】!D47</f>
        <v>0</v>
      </c>
      <c r="C31" s="923">
        <f>入力2【名簿】!F47</f>
        <v>0</v>
      </c>
      <c r="D31" s="924" t="str">
        <f>IF(入力2【名簿】!H47="○","女",IF(入力2【名簿】!G47="○","男",""))</f>
        <v/>
      </c>
      <c r="E31" s="922">
        <f>入力2【名簿】!I47</f>
        <v>0</v>
      </c>
      <c r="F31" s="922">
        <f>入力2【名簿】!M47</f>
        <v>0</v>
      </c>
      <c r="G31" s="922">
        <f>入力2【名簿】!R47</f>
        <v>0</v>
      </c>
      <c r="H31" s="922">
        <f>入力2【名簿】!W47</f>
        <v>0</v>
      </c>
      <c r="I31" s="922">
        <f>入力2【名簿】!AB47</f>
        <v>0</v>
      </c>
      <c r="J31" s="922">
        <f>入力2【名簿】!AG47</f>
        <v>0</v>
      </c>
      <c r="K31" s="925">
        <f>入力2【名簿】!AK47</f>
        <v>0</v>
      </c>
      <c r="L31" s="932">
        <f>入力2【名簿】!AK48</f>
        <v>0</v>
      </c>
      <c r="M31" s="245"/>
    </row>
    <row r="32" spans="1:16" ht="22.5" customHeight="1" x14ac:dyDescent="0.15">
      <c r="A32" s="226">
        <v>18</v>
      </c>
      <c r="B32" s="927">
        <f>入力2【名簿】!D49</f>
        <v>0</v>
      </c>
      <c r="C32" s="928">
        <f>入力2【名簿】!F49</f>
        <v>0</v>
      </c>
      <c r="D32" s="929" t="str">
        <f>IF(入力2【名簿】!H49="○","女",IF(入力2【名簿】!G49="○","男",""))</f>
        <v/>
      </c>
      <c r="E32" s="927">
        <f>入力2【名簿】!I49</f>
        <v>0</v>
      </c>
      <c r="F32" s="927">
        <f>入力2【名簿】!M49</f>
        <v>0</v>
      </c>
      <c r="G32" s="927">
        <f>入力2【名簿】!R49</f>
        <v>0</v>
      </c>
      <c r="H32" s="927">
        <f>入力2【名簿】!W49</f>
        <v>0</v>
      </c>
      <c r="I32" s="927">
        <f>入力2【名簿】!AB49</f>
        <v>0</v>
      </c>
      <c r="J32" s="927">
        <f>入力2【名簿】!AG49</f>
        <v>0</v>
      </c>
      <c r="K32" s="925">
        <f>入力2【名簿】!AK49</f>
        <v>0</v>
      </c>
      <c r="L32" s="932">
        <f>入力2【名簿】!AK50</f>
        <v>0</v>
      </c>
      <c r="M32" s="245"/>
    </row>
    <row r="33" spans="1:13" ht="22.5" customHeight="1" x14ac:dyDescent="0.15">
      <c r="A33" s="226">
        <v>19</v>
      </c>
      <c r="B33" s="922">
        <f>入力2【名簿】!D51</f>
        <v>0</v>
      </c>
      <c r="C33" s="923">
        <f>入力2【名簿】!F51</f>
        <v>0</v>
      </c>
      <c r="D33" s="924" t="str">
        <f>IF(入力2【名簿】!H51="○","女",IF(入力2【名簿】!G51="○","男",""))</f>
        <v/>
      </c>
      <c r="E33" s="922">
        <f>入力2【名簿】!I51</f>
        <v>0</v>
      </c>
      <c r="F33" s="922">
        <f>入力2【名簿】!M51</f>
        <v>0</v>
      </c>
      <c r="G33" s="922">
        <f>入力2【名簿】!R51</f>
        <v>0</v>
      </c>
      <c r="H33" s="922">
        <f>入力2【名簿】!W51</f>
        <v>0</v>
      </c>
      <c r="I33" s="922">
        <f>入力2【名簿】!AB51</f>
        <v>0</v>
      </c>
      <c r="J33" s="922">
        <f>入力2【名簿】!AG51</f>
        <v>0</v>
      </c>
      <c r="K33" s="925">
        <f>入力2【名簿】!AK51</f>
        <v>0</v>
      </c>
      <c r="L33" s="932">
        <f>入力2【名簿】!AK52</f>
        <v>0</v>
      </c>
      <c r="M33" s="245"/>
    </row>
    <row r="34" spans="1:13" ht="22.5" customHeight="1" x14ac:dyDescent="0.15">
      <c r="A34" s="226">
        <v>20</v>
      </c>
      <c r="B34" s="927">
        <f>入力2【名簿】!D53</f>
        <v>0</v>
      </c>
      <c r="C34" s="928">
        <f>入力2【名簿】!F53</f>
        <v>0</v>
      </c>
      <c r="D34" s="929" t="str">
        <f>IF(入力2【名簿】!H53="○","女",IF(入力2【名簿】!G53="○","男",""))</f>
        <v/>
      </c>
      <c r="E34" s="927">
        <f>入力2【名簿】!I53</f>
        <v>0</v>
      </c>
      <c r="F34" s="927">
        <f>入力2【名簿】!M53</f>
        <v>0</v>
      </c>
      <c r="G34" s="927">
        <f>入力2【名簿】!R53</f>
        <v>0</v>
      </c>
      <c r="H34" s="927">
        <f>入力2【名簿】!W53</f>
        <v>0</v>
      </c>
      <c r="I34" s="927">
        <f>入力2【名簿】!AB53</f>
        <v>0</v>
      </c>
      <c r="J34" s="927">
        <f>入力2【名簿】!AG53</f>
        <v>0</v>
      </c>
      <c r="K34" s="925">
        <f>入力2【名簿】!AK53</f>
        <v>0</v>
      </c>
      <c r="L34" s="932">
        <f>入力2【名簿】!AK54</f>
        <v>0</v>
      </c>
      <c r="M34" s="245"/>
    </row>
    <row r="35" spans="1:13" ht="22.5" customHeight="1" x14ac:dyDescent="0.15">
      <c r="A35" s="226">
        <v>21</v>
      </c>
      <c r="B35" s="922">
        <f>入力2【名簿】!D55</f>
        <v>0</v>
      </c>
      <c r="C35" s="923">
        <f>入力2【名簿】!F55</f>
        <v>0</v>
      </c>
      <c r="D35" s="924" t="str">
        <f>IF(入力2【名簿】!H55="○","女",IF(入力2【名簿】!G55="○","男",""))</f>
        <v/>
      </c>
      <c r="E35" s="922">
        <f>入力2【名簿】!I55</f>
        <v>0</v>
      </c>
      <c r="F35" s="922">
        <f>入力2【名簿】!M55</f>
        <v>0</v>
      </c>
      <c r="G35" s="922">
        <f>入力2【名簿】!R55</f>
        <v>0</v>
      </c>
      <c r="H35" s="922">
        <f>入力2【名簿】!W55</f>
        <v>0</v>
      </c>
      <c r="I35" s="922">
        <f>入力2【名簿】!AB55</f>
        <v>0</v>
      </c>
      <c r="J35" s="922">
        <f>入力2【名簿】!AG55</f>
        <v>0</v>
      </c>
      <c r="K35" s="925">
        <f>入力2【名簿】!AK55</f>
        <v>0</v>
      </c>
      <c r="L35" s="932">
        <f>入力2【名簿】!AK56</f>
        <v>0</v>
      </c>
      <c r="M35" s="245"/>
    </row>
    <row r="36" spans="1:13" ht="22.5" customHeight="1" x14ac:dyDescent="0.15">
      <c r="A36" s="226">
        <v>22</v>
      </c>
      <c r="B36" s="927">
        <f>入力2【名簿】!D57</f>
        <v>0</v>
      </c>
      <c r="C36" s="928">
        <f>入力2【名簿】!F57</f>
        <v>0</v>
      </c>
      <c r="D36" s="929" t="str">
        <f>IF(入力2【名簿】!H57="○","女",IF(入力2【名簿】!G57="○","男",""))</f>
        <v/>
      </c>
      <c r="E36" s="927">
        <f>入力2【名簿】!I57</f>
        <v>0</v>
      </c>
      <c r="F36" s="927">
        <f>入力2【名簿】!M57</f>
        <v>0</v>
      </c>
      <c r="G36" s="927">
        <f>入力2【名簿】!R57</f>
        <v>0</v>
      </c>
      <c r="H36" s="927">
        <f>入力2【名簿】!W57</f>
        <v>0</v>
      </c>
      <c r="I36" s="927">
        <f>入力2【名簿】!AB57</f>
        <v>0</v>
      </c>
      <c r="J36" s="927">
        <f>入力2【名簿】!AG57</f>
        <v>0</v>
      </c>
      <c r="K36" s="925">
        <f>入力2【名簿】!AK57</f>
        <v>0</v>
      </c>
      <c r="L36" s="932">
        <f>入力2【名簿】!AK58</f>
        <v>0</v>
      </c>
      <c r="M36" s="245"/>
    </row>
    <row r="37" spans="1:13" ht="22.5" customHeight="1" x14ac:dyDescent="0.15">
      <c r="A37" s="226">
        <v>23</v>
      </c>
      <c r="B37" s="922">
        <f>入力2【名簿】!D59</f>
        <v>0</v>
      </c>
      <c r="C37" s="923">
        <f>入力2【名簿】!F59</f>
        <v>0</v>
      </c>
      <c r="D37" s="924" t="str">
        <f>IF(入力2【名簿】!H59="○","女",IF(入力2【名簿】!G59="○","男",""))</f>
        <v/>
      </c>
      <c r="E37" s="922">
        <f>入力2【名簿】!I59</f>
        <v>0</v>
      </c>
      <c r="F37" s="922">
        <f>入力2【名簿】!M59</f>
        <v>0</v>
      </c>
      <c r="G37" s="922">
        <f>入力2【名簿】!R59</f>
        <v>0</v>
      </c>
      <c r="H37" s="922">
        <f>入力2【名簿】!W59</f>
        <v>0</v>
      </c>
      <c r="I37" s="922">
        <f>入力2【名簿】!AB59</f>
        <v>0</v>
      </c>
      <c r="J37" s="922">
        <f>入力2【名簿】!AG59</f>
        <v>0</v>
      </c>
      <c r="K37" s="925">
        <f>入力2【名簿】!AK59</f>
        <v>0</v>
      </c>
      <c r="L37" s="932">
        <f>入力2【名簿】!AK60</f>
        <v>0</v>
      </c>
      <c r="M37" s="245"/>
    </row>
    <row r="38" spans="1:13" ht="22.5" customHeight="1" x14ac:dyDescent="0.15">
      <c r="A38" s="226">
        <v>24</v>
      </c>
      <c r="B38" s="927">
        <f>入力2【名簿】!D61</f>
        <v>0</v>
      </c>
      <c r="C38" s="928">
        <f>入力2【名簿】!F61</f>
        <v>0</v>
      </c>
      <c r="D38" s="929" t="str">
        <f>IF(入力2【名簿】!H61="○","女",IF(入力2【名簿】!G61="○","男",""))</f>
        <v/>
      </c>
      <c r="E38" s="927">
        <f>入力2【名簿】!I61</f>
        <v>0</v>
      </c>
      <c r="F38" s="927">
        <f>入力2【名簿】!M61</f>
        <v>0</v>
      </c>
      <c r="G38" s="927">
        <f>入力2【名簿】!R61</f>
        <v>0</v>
      </c>
      <c r="H38" s="927">
        <f>入力2【名簿】!W61</f>
        <v>0</v>
      </c>
      <c r="I38" s="927">
        <f>入力2【名簿】!AB61</f>
        <v>0</v>
      </c>
      <c r="J38" s="927">
        <f>入力2【名簿】!AG61</f>
        <v>0</v>
      </c>
      <c r="K38" s="925">
        <f>入力2【名簿】!AK61</f>
        <v>0</v>
      </c>
      <c r="L38" s="932">
        <f>入力2【名簿】!AK62</f>
        <v>0</v>
      </c>
      <c r="M38" s="245"/>
    </row>
    <row r="39" spans="1:13" ht="22.5" customHeight="1" x14ac:dyDescent="0.15">
      <c r="A39" s="226">
        <v>25</v>
      </c>
      <c r="B39" s="922">
        <f>入力2【名簿】!D63</f>
        <v>0</v>
      </c>
      <c r="C39" s="923">
        <f>入力2【名簿】!F63</f>
        <v>0</v>
      </c>
      <c r="D39" s="924" t="str">
        <f>IF(入力2【名簿】!H63="○","女",IF(入力2【名簿】!G63="○","男",""))</f>
        <v/>
      </c>
      <c r="E39" s="922">
        <f>入力2【名簿】!I63</f>
        <v>0</v>
      </c>
      <c r="F39" s="922">
        <f>入力2【名簿】!M63</f>
        <v>0</v>
      </c>
      <c r="G39" s="922">
        <f>入力2【名簿】!R63</f>
        <v>0</v>
      </c>
      <c r="H39" s="922">
        <f>入力2【名簿】!W63</f>
        <v>0</v>
      </c>
      <c r="I39" s="922">
        <f>入力2【名簿】!AB63</f>
        <v>0</v>
      </c>
      <c r="J39" s="922">
        <f>入力2【名簿】!AG63</f>
        <v>0</v>
      </c>
      <c r="K39" s="925">
        <f>入力2【名簿】!AK63</f>
        <v>0</v>
      </c>
      <c r="L39" s="932">
        <f>入力2【名簿】!AK64</f>
        <v>0</v>
      </c>
      <c r="M39" s="245"/>
    </row>
    <row r="40" spans="1:13" ht="22.5" customHeight="1" x14ac:dyDescent="0.15">
      <c r="A40" s="226">
        <v>26</v>
      </c>
      <c r="B40" s="927">
        <f>入力2【名簿】!D65</f>
        <v>0</v>
      </c>
      <c r="C40" s="928">
        <f>入力2【名簿】!F65</f>
        <v>0</v>
      </c>
      <c r="D40" s="929" t="str">
        <f>IF(入力2【名簿】!H65="○","女",IF(入力2【名簿】!G65="○","男",""))</f>
        <v/>
      </c>
      <c r="E40" s="927">
        <f>入力2【名簿】!I65</f>
        <v>0</v>
      </c>
      <c r="F40" s="927">
        <f>入力2【名簿】!M65</f>
        <v>0</v>
      </c>
      <c r="G40" s="927">
        <f>入力2【名簿】!R65</f>
        <v>0</v>
      </c>
      <c r="H40" s="927">
        <f>入力2【名簿】!W65</f>
        <v>0</v>
      </c>
      <c r="I40" s="927">
        <f>入力2【名簿】!AB65</f>
        <v>0</v>
      </c>
      <c r="J40" s="927">
        <f>入力2【名簿】!AG65</f>
        <v>0</v>
      </c>
      <c r="K40" s="925">
        <f>入力2【名簿】!AK65</f>
        <v>0</v>
      </c>
      <c r="L40" s="932">
        <f>入力2【名簿】!AK66</f>
        <v>0</v>
      </c>
      <c r="M40" s="245"/>
    </row>
    <row r="41" spans="1:13" ht="22.5" customHeight="1" x14ac:dyDescent="0.15">
      <c r="A41" s="226">
        <v>27</v>
      </c>
      <c r="B41" s="922">
        <f>入力2【名簿】!D67</f>
        <v>0</v>
      </c>
      <c r="C41" s="923">
        <f>入力2【名簿】!F67</f>
        <v>0</v>
      </c>
      <c r="D41" s="924" t="str">
        <f>IF(入力2【名簿】!H67="○","女",IF(入力2【名簿】!G67="○","男",""))</f>
        <v/>
      </c>
      <c r="E41" s="922">
        <f>入力2【名簿】!I67</f>
        <v>0</v>
      </c>
      <c r="F41" s="922">
        <f>入力2【名簿】!M67</f>
        <v>0</v>
      </c>
      <c r="G41" s="922">
        <f>入力2【名簿】!R67</f>
        <v>0</v>
      </c>
      <c r="H41" s="922">
        <f>入力2【名簿】!W67</f>
        <v>0</v>
      </c>
      <c r="I41" s="922">
        <f>入力2【名簿】!AB67</f>
        <v>0</v>
      </c>
      <c r="J41" s="922">
        <f>入力2【名簿】!AG67</f>
        <v>0</v>
      </c>
      <c r="K41" s="925">
        <f>入力2【名簿】!AK67</f>
        <v>0</v>
      </c>
      <c r="L41" s="932">
        <f>入力2【名簿】!AK68</f>
        <v>0</v>
      </c>
      <c r="M41" s="245"/>
    </row>
    <row r="42" spans="1:13" ht="22.5" customHeight="1" x14ac:dyDescent="0.15">
      <c r="A42" s="226">
        <v>28</v>
      </c>
      <c r="B42" s="927">
        <f>入力2【名簿】!D69</f>
        <v>0</v>
      </c>
      <c r="C42" s="928">
        <f>入力2【名簿】!F69</f>
        <v>0</v>
      </c>
      <c r="D42" s="929" t="str">
        <f>IF(入力2【名簿】!H69="○","女",IF(入力2【名簿】!G69="○","男",""))</f>
        <v/>
      </c>
      <c r="E42" s="927">
        <f>入力2【名簿】!I69</f>
        <v>0</v>
      </c>
      <c r="F42" s="927">
        <f>入力2【名簿】!M69</f>
        <v>0</v>
      </c>
      <c r="G42" s="927">
        <f>入力2【名簿】!R69</f>
        <v>0</v>
      </c>
      <c r="H42" s="927">
        <f>入力2【名簿】!W69</f>
        <v>0</v>
      </c>
      <c r="I42" s="927">
        <f>入力2【名簿】!AB69</f>
        <v>0</v>
      </c>
      <c r="J42" s="927">
        <f>入力2【名簿】!AG69</f>
        <v>0</v>
      </c>
      <c r="K42" s="925">
        <f>入力2【名簿】!AK69</f>
        <v>0</v>
      </c>
      <c r="L42" s="932">
        <f>入力2【名簿】!AK70</f>
        <v>0</v>
      </c>
      <c r="M42" s="245"/>
    </row>
    <row r="43" spans="1:13" ht="22.5" customHeight="1" x14ac:dyDescent="0.15">
      <c r="A43" s="226">
        <v>29</v>
      </c>
      <c r="B43" s="922">
        <f>入力2【名簿】!D71</f>
        <v>0</v>
      </c>
      <c r="C43" s="923">
        <f>入力2【名簿】!F71</f>
        <v>0</v>
      </c>
      <c r="D43" s="924" t="str">
        <f>IF(入力2【名簿】!H71="○","女",IF(入力2【名簿】!G71="○","男",""))</f>
        <v/>
      </c>
      <c r="E43" s="922">
        <f>入力2【名簿】!I71</f>
        <v>0</v>
      </c>
      <c r="F43" s="922">
        <f>入力2【名簿】!M71</f>
        <v>0</v>
      </c>
      <c r="G43" s="922">
        <f>入力2【名簿】!R71</f>
        <v>0</v>
      </c>
      <c r="H43" s="922">
        <f>入力2【名簿】!W71</f>
        <v>0</v>
      </c>
      <c r="I43" s="922">
        <f>入力2【名簿】!AB71</f>
        <v>0</v>
      </c>
      <c r="J43" s="922">
        <f>入力2【名簿】!AG71</f>
        <v>0</v>
      </c>
      <c r="K43" s="925">
        <f>入力2【名簿】!AK71</f>
        <v>0</v>
      </c>
      <c r="L43" s="932">
        <f>入力2【名簿】!AK72</f>
        <v>0</v>
      </c>
      <c r="M43" s="245"/>
    </row>
    <row r="44" spans="1:13" ht="22.5" customHeight="1" x14ac:dyDescent="0.15">
      <c r="A44" s="226">
        <v>30</v>
      </c>
      <c r="B44" s="1119">
        <f>入力2【名簿】!D73</f>
        <v>0</v>
      </c>
      <c r="C44" s="928">
        <f>入力2【名簿】!F73</f>
        <v>0</v>
      </c>
      <c r="D44" s="929" t="str">
        <f>IF(入力2【名簿】!H73="○","女",IF(入力2【名簿】!G73="○","男",""))</f>
        <v/>
      </c>
      <c r="E44" s="927">
        <f>入力2【名簿】!I73</f>
        <v>0</v>
      </c>
      <c r="F44" s="927">
        <f>入力2【名簿】!M73</f>
        <v>0</v>
      </c>
      <c r="G44" s="927">
        <f>入力2【名簿】!R73</f>
        <v>0</v>
      </c>
      <c r="H44" s="927">
        <f>入力2【名簿】!W73</f>
        <v>0</v>
      </c>
      <c r="I44" s="927">
        <f>入力2【名簿】!AB73</f>
        <v>0</v>
      </c>
      <c r="J44" s="927">
        <f>入力2【名簿】!AG73</f>
        <v>0</v>
      </c>
      <c r="K44" s="925">
        <f>入力2【名簿】!AK73</f>
        <v>0</v>
      </c>
      <c r="L44" s="932">
        <f>入力2【名簿】!AK74</f>
        <v>0</v>
      </c>
      <c r="M44" s="245"/>
    </row>
    <row r="45" spans="1:13" ht="14.1" customHeight="1" x14ac:dyDescent="0.15"/>
    <row r="46" spans="1:13" ht="14.1" customHeight="1" x14ac:dyDescent="0.15"/>
    <row r="47" spans="1:13" ht="14.1" customHeight="1" x14ac:dyDescent="0.15"/>
    <row r="48" spans="1:13" ht="14.1" customHeight="1" x14ac:dyDescent="0.15"/>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sheetData>
  <sheetProtection selectLockedCells="1"/>
  <dataConsolidate link="1"/>
  <mergeCells count="12">
    <mergeCell ref="L12:L13"/>
    <mergeCell ref="H2:I2"/>
    <mergeCell ref="H1:I1"/>
    <mergeCell ref="D1:E2"/>
    <mergeCell ref="A1:B2"/>
    <mergeCell ref="F1:F2"/>
    <mergeCell ref="A3:C3"/>
    <mergeCell ref="A9:E9"/>
    <mergeCell ref="F9:K9"/>
    <mergeCell ref="C10:F10"/>
    <mergeCell ref="H10:K10"/>
    <mergeCell ref="C11:J11"/>
  </mergeCells>
  <phoneticPr fontId="60"/>
  <dataValidations count="1">
    <dataValidation imeMode="disabled" allowBlank="1" showInputMessage="1" showErrorMessage="1" sqref="E4:H5" xr:uid="{00000000-0002-0000-0200-000000000000}"/>
  </dataValidations>
  <pageMargins left="0.51181102362204722" right="0.39370078740157483" top="0.39370078740157483" bottom="0.39370078740157483" header="0" footer="0"/>
  <pageSetup paperSize="9" scale="86" orientation="portrait" r:id="rId1"/>
  <drawing r:id="rId2"/>
  <tableParts count="2">
    <tablePart r:id="rId3"/>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66"/>
    <pageSetUpPr fitToPage="1"/>
  </sheetPr>
  <dimension ref="A1:V140"/>
  <sheetViews>
    <sheetView showGridLines="0" zoomScale="110" zoomScaleNormal="110" zoomScaleSheetLayoutView="80" workbookViewId="0">
      <selection activeCell="D16" sqref="D16"/>
    </sheetView>
  </sheetViews>
  <sheetFormatPr defaultRowHeight="13.5" x14ac:dyDescent="0.15"/>
  <cols>
    <col min="1" max="1" width="0.5" style="22" customWidth="1"/>
    <col min="2" max="3" width="13.75" customWidth="1"/>
    <col min="4" max="4" width="13.75" style="22" customWidth="1"/>
    <col min="5" max="5" width="13.75" customWidth="1"/>
    <col min="6" max="6" width="3.75" style="22" customWidth="1"/>
    <col min="7" max="7" width="6.25" customWidth="1"/>
    <col min="8" max="20" width="5.625" customWidth="1"/>
    <col min="21" max="21" width="5.5" customWidth="1"/>
  </cols>
  <sheetData>
    <row r="1" spans="2:22" s="22" customFormat="1" ht="3" customHeight="1" x14ac:dyDescent="0.15"/>
    <row r="2" spans="2:22" ht="18.75" customHeight="1" x14ac:dyDescent="0.15">
      <c r="B2" s="1649" t="s">
        <v>502</v>
      </c>
      <c r="C2" s="1649"/>
      <c r="D2" s="1649"/>
      <c r="E2" s="1649"/>
      <c r="F2"/>
      <c r="G2" s="1658" t="s">
        <v>493</v>
      </c>
      <c r="H2" s="1649"/>
      <c r="I2" s="1649"/>
      <c r="J2" s="771" t="s">
        <v>494</v>
      </c>
      <c r="K2" s="772"/>
      <c r="L2" s="1654" t="s">
        <v>495</v>
      </c>
      <c r="M2" s="1654"/>
      <c r="N2" s="1654"/>
      <c r="O2" s="1654"/>
      <c r="P2" s="1654"/>
      <c r="Q2" s="1654"/>
      <c r="R2" s="1654"/>
      <c r="S2" s="1654"/>
      <c r="T2" s="1654"/>
      <c r="U2" s="1654"/>
      <c r="V2" s="48"/>
    </row>
    <row r="3" spans="2:22" s="22" customFormat="1" ht="3.75" customHeight="1" thickBot="1" x14ac:dyDescent="0.2">
      <c r="B3" s="748"/>
      <c r="C3" s="748"/>
      <c r="D3" s="748"/>
      <c r="E3" s="748"/>
      <c r="F3" s="746"/>
      <c r="G3" s="770"/>
      <c r="H3" s="758"/>
      <c r="I3" s="758"/>
      <c r="J3" s="758"/>
      <c r="K3" s="758"/>
      <c r="L3" s="758"/>
      <c r="M3" s="758"/>
      <c r="N3" s="758"/>
      <c r="O3" s="758"/>
      <c r="P3" s="758"/>
      <c r="Q3" s="758"/>
      <c r="R3" s="48"/>
    </row>
    <row r="4" spans="2:22" s="22" customFormat="1" ht="18.75" customHeight="1" thickTop="1" x14ac:dyDescent="0.15">
      <c r="B4" s="529" t="s">
        <v>405</v>
      </c>
      <c r="C4" s="530" t="s">
        <v>406</v>
      </c>
      <c r="D4" s="531"/>
      <c r="E4" s="532"/>
      <c r="F4" s="111"/>
      <c r="G4" s="1652"/>
      <c r="H4" s="1655" t="s">
        <v>236</v>
      </c>
      <c r="I4" s="1655"/>
      <c r="J4" s="1656"/>
      <c r="K4" s="1659" t="s">
        <v>497</v>
      </c>
      <c r="L4" s="1655"/>
      <c r="M4" s="1655"/>
      <c r="N4" s="1655"/>
      <c r="O4" s="1655"/>
      <c r="P4" s="1656"/>
      <c r="Q4" s="1655" t="s">
        <v>235</v>
      </c>
      <c r="R4" s="1655"/>
      <c r="S4" s="1657"/>
      <c r="T4" s="48"/>
      <c r="U4" s="48"/>
    </row>
    <row r="5" spans="2:22" s="22" customFormat="1" ht="18.75" customHeight="1" x14ac:dyDescent="0.15">
      <c r="B5" s="798"/>
      <c r="C5" s="798">
        <v>46158</v>
      </c>
      <c r="D5" s="798"/>
      <c r="E5" s="799"/>
      <c r="F5" s="48"/>
      <c r="G5" s="1653"/>
      <c r="H5" s="822" t="s">
        <v>240</v>
      </c>
      <c r="I5" s="823" t="s">
        <v>241</v>
      </c>
      <c r="J5" s="824" t="s">
        <v>234</v>
      </c>
      <c r="K5" s="825" t="s">
        <v>240</v>
      </c>
      <c r="L5" s="826" t="s">
        <v>498</v>
      </c>
      <c r="M5" s="823" t="s">
        <v>241</v>
      </c>
      <c r="N5" s="826" t="s">
        <v>496</v>
      </c>
      <c r="O5" s="823" t="s">
        <v>234</v>
      </c>
      <c r="P5" s="827" t="s">
        <v>496</v>
      </c>
      <c r="Q5" s="822" t="s">
        <v>240</v>
      </c>
      <c r="R5" s="823" t="s">
        <v>241</v>
      </c>
      <c r="S5" s="828" t="s">
        <v>234</v>
      </c>
      <c r="T5" s="48"/>
      <c r="U5" s="48"/>
    </row>
    <row r="6" spans="2:22" s="22" customFormat="1" ht="18.75" customHeight="1" x14ac:dyDescent="0.15">
      <c r="B6" s="798"/>
      <c r="C6" s="798">
        <v>46159</v>
      </c>
      <c r="D6" s="798"/>
      <c r="E6" s="798"/>
      <c r="F6" s="48"/>
      <c r="G6" s="809" t="s">
        <v>232</v>
      </c>
      <c r="H6" s="801">
        <v>100</v>
      </c>
      <c r="I6" s="802">
        <v>200</v>
      </c>
      <c r="J6" s="803">
        <v>400</v>
      </c>
      <c r="K6" s="804">
        <v>350</v>
      </c>
      <c r="L6" s="805">
        <v>200</v>
      </c>
      <c r="M6" s="806">
        <v>1250</v>
      </c>
      <c r="N6" s="805">
        <v>300</v>
      </c>
      <c r="O6" s="806">
        <v>3000</v>
      </c>
      <c r="P6" s="807">
        <v>400</v>
      </c>
      <c r="Q6" s="801">
        <v>100</v>
      </c>
      <c r="R6" s="802">
        <v>200</v>
      </c>
      <c r="S6" s="808">
        <v>400</v>
      </c>
      <c r="T6" s="48"/>
      <c r="U6" s="48"/>
    </row>
    <row r="7" spans="2:22" s="22" customFormat="1" ht="18.75" customHeight="1" thickBot="1" x14ac:dyDescent="0.2">
      <c r="B7" s="798"/>
      <c r="C7" s="798">
        <v>46265</v>
      </c>
      <c r="D7" s="798"/>
      <c r="E7" s="798"/>
      <c r="F7" s="48"/>
      <c r="G7" s="797" t="s">
        <v>233</v>
      </c>
      <c r="H7" s="774">
        <v>200</v>
      </c>
      <c r="I7" s="775">
        <v>300</v>
      </c>
      <c r="J7" s="776">
        <v>500</v>
      </c>
      <c r="K7" s="779">
        <v>700</v>
      </c>
      <c r="L7" s="780">
        <v>400</v>
      </c>
      <c r="M7" s="777">
        <v>2500</v>
      </c>
      <c r="N7" s="780">
        <v>600</v>
      </c>
      <c r="O7" s="777">
        <v>5000</v>
      </c>
      <c r="P7" s="781">
        <v>800</v>
      </c>
      <c r="Q7" s="774">
        <v>200</v>
      </c>
      <c r="R7" s="775">
        <v>300</v>
      </c>
      <c r="S7" s="778">
        <v>500</v>
      </c>
      <c r="T7" s="840"/>
      <c r="U7" s="113"/>
    </row>
    <row r="8" spans="2:22" s="22" customFormat="1" ht="18.75" customHeight="1" thickTop="1" x14ac:dyDescent="0.15">
      <c r="B8" s="798"/>
      <c r="C8" s="798">
        <v>46266</v>
      </c>
      <c r="D8" s="798"/>
      <c r="E8" s="798"/>
      <c r="F8" s="753"/>
      <c r="G8" s="1662"/>
      <c r="H8" s="1659" t="s">
        <v>475</v>
      </c>
      <c r="I8" s="1656"/>
      <c r="J8" s="1659" t="s">
        <v>500</v>
      </c>
      <c r="K8" s="1655"/>
      <c r="L8" s="1660"/>
      <c r="M8" s="1661" t="s">
        <v>499</v>
      </c>
      <c r="N8" s="1655"/>
      <c r="O8" s="1660"/>
      <c r="P8" s="1661" t="s">
        <v>565</v>
      </c>
      <c r="Q8" s="1655"/>
      <c r="R8" s="1657"/>
    </row>
    <row r="9" spans="2:22" s="22" customFormat="1" ht="18.75" customHeight="1" x14ac:dyDescent="0.15">
      <c r="B9" s="798"/>
      <c r="C9" s="798">
        <v>46298</v>
      </c>
      <c r="D9" s="798"/>
      <c r="E9" s="798"/>
      <c r="F9" s="48"/>
      <c r="G9" s="1663"/>
      <c r="H9" s="822" t="s">
        <v>231</v>
      </c>
      <c r="I9" s="824" t="s">
        <v>506</v>
      </c>
      <c r="J9" s="829" t="s">
        <v>503</v>
      </c>
      <c r="K9" s="830" t="s">
        <v>478</v>
      </c>
      <c r="L9" s="829" t="s">
        <v>479</v>
      </c>
      <c r="M9" s="831" t="s">
        <v>505</v>
      </c>
      <c r="N9" s="831" t="s">
        <v>478</v>
      </c>
      <c r="O9" s="831" t="s">
        <v>479</v>
      </c>
      <c r="P9" s="830" t="s">
        <v>504</v>
      </c>
      <c r="Q9" s="830" t="s">
        <v>478</v>
      </c>
      <c r="R9" s="832" t="s">
        <v>479</v>
      </c>
    </row>
    <row r="10" spans="2:22" s="1" customFormat="1" ht="18.75" customHeight="1" thickBot="1" x14ac:dyDescent="0.2">
      <c r="B10" s="800"/>
      <c r="C10" s="798">
        <v>46299</v>
      </c>
      <c r="D10" s="798"/>
      <c r="E10" s="798"/>
      <c r="F10" s="753"/>
      <c r="G10" s="820" t="s">
        <v>477</v>
      </c>
      <c r="H10" s="810">
        <v>350</v>
      </c>
      <c r="I10" s="811">
        <v>200</v>
      </c>
      <c r="J10" s="812">
        <v>430</v>
      </c>
      <c r="K10" s="813">
        <v>550</v>
      </c>
      <c r="L10" s="814">
        <v>670</v>
      </c>
      <c r="M10" s="815">
        <v>460</v>
      </c>
      <c r="N10" s="816">
        <v>600</v>
      </c>
      <c r="O10" s="817">
        <v>700</v>
      </c>
      <c r="P10" s="818">
        <v>510</v>
      </c>
      <c r="Q10" s="813">
        <v>860</v>
      </c>
      <c r="R10" s="819">
        <v>1120</v>
      </c>
    </row>
    <row r="11" spans="2:22" s="1" customFormat="1" ht="18.75" customHeight="1" thickTop="1" x14ac:dyDescent="0.15">
      <c r="B11" s="800"/>
      <c r="C11" s="798">
        <v>46354</v>
      </c>
      <c r="D11" s="798"/>
      <c r="E11" s="798"/>
      <c r="H11" s="821"/>
      <c r="I11" s="841" t="s">
        <v>507</v>
      </c>
    </row>
    <row r="12" spans="2:22" ht="18.75" customHeight="1" x14ac:dyDescent="0.2">
      <c r="B12" s="800"/>
      <c r="C12" s="798">
        <v>46355</v>
      </c>
      <c r="D12" s="798"/>
      <c r="E12" s="798"/>
      <c r="F12"/>
      <c r="G12" s="1664" t="s">
        <v>554</v>
      </c>
      <c r="H12" s="1665"/>
      <c r="I12" s="1665"/>
      <c r="J12" s="1665"/>
      <c r="K12" s="22"/>
      <c r="L12" s="22"/>
      <c r="M12" s="22"/>
      <c r="N12" s="22"/>
      <c r="O12" s="22"/>
      <c r="P12" s="22"/>
      <c r="Q12" s="22"/>
      <c r="R12" s="22"/>
    </row>
    <row r="13" spans="2:22" s="22" customFormat="1" ht="18.75" customHeight="1" x14ac:dyDescent="0.15">
      <c r="B13" s="800"/>
      <c r="C13" s="798">
        <v>46385</v>
      </c>
      <c r="D13" s="798"/>
      <c r="E13" s="798"/>
      <c r="G13" s="1666" t="s">
        <v>555</v>
      </c>
      <c r="H13" s="1666"/>
      <c r="I13" s="1666"/>
      <c r="J13" s="1667" t="s">
        <v>556</v>
      </c>
      <c r="K13" s="1668"/>
      <c r="L13" s="1122">
        <v>4</v>
      </c>
      <c r="M13" s="1647" t="s">
        <v>557</v>
      </c>
      <c r="N13" s="1648"/>
      <c r="O13" s="586">
        <v>31</v>
      </c>
      <c r="P13" s="9" t="s">
        <v>558</v>
      </c>
      <c r="Q13" s="49"/>
      <c r="R13" s="49"/>
    </row>
    <row r="14" spans="2:22" s="22" customFormat="1" ht="18.75" customHeight="1" x14ac:dyDescent="0.15">
      <c r="B14" s="800"/>
      <c r="C14" s="798">
        <v>46386</v>
      </c>
      <c r="D14" s="798"/>
      <c r="E14" s="798"/>
    </row>
    <row r="15" spans="2:22" s="49" customFormat="1" ht="18.75" customHeight="1" x14ac:dyDescent="0.15">
      <c r="B15" s="800"/>
      <c r="C15" s="798">
        <v>46389</v>
      </c>
      <c r="D15" s="798"/>
      <c r="E15" s="798"/>
    </row>
    <row r="16" spans="2:22" s="49" customFormat="1" ht="18.75" customHeight="1" x14ac:dyDescent="0.15">
      <c r="B16" s="800"/>
      <c r="C16" s="798">
        <v>46390</v>
      </c>
      <c r="D16" s="798"/>
      <c r="E16" s="798"/>
    </row>
    <row r="17" spans="2:5" s="49" customFormat="1" ht="18.75" customHeight="1" x14ac:dyDescent="0.15">
      <c r="B17" s="800"/>
      <c r="C17" s="798"/>
      <c r="D17" s="798"/>
      <c r="E17" s="798"/>
    </row>
    <row r="18" spans="2:5" s="49" customFormat="1" ht="18.75" customHeight="1" x14ac:dyDescent="0.15">
      <c r="B18" s="800"/>
      <c r="C18" s="798"/>
      <c r="D18" s="798"/>
      <c r="E18" s="798"/>
    </row>
    <row r="19" spans="2:5" s="49" customFormat="1" ht="18.75" customHeight="1" x14ac:dyDescent="0.15">
      <c r="B19" s="800"/>
      <c r="C19" s="798"/>
      <c r="D19" s="798"/>
      <c r="E19" s="798"/>
    </row>
    <row r="20" spans="2:5" s="49" customFormat="1" ht="18.75" customHeight="1" x14ac:dyDescent="0.15">
      <c r="B20" s="800"/>
      <c r="C20" s="798"/>
      <c r="D20" s="798"/>
      <c r="E20" s="798"/>
    </row>
    <row r="21" spans="2:5" s="49" customFormat="1" ht="18.75" customHeight="1" x14ac:dyDescent="0.15">
      <c r="B21" s="800"/>
      <c r="C21" s="798"/>
      <c r="D21" s="798"/>
      <c r="E21" s="798"/>
    </row>
    <row r="22" spans="2:5" s="49" customFormat="1" ht="18.75" customHeight="1" x14ac:dyDescent="0.15">
      <c r="B22" s="800"/>
      <c r="C22" s="798"/>
      <c r="D22" s="798"/>
      <c r="E22" s="798"/>
    </row>
    <row r="23" spans="2:5" s="49" customFormat="1" ht="18.75" customHeight="1" x14ac:dyDescent="0.15">
      <c r="B23" s="800"/>
      <c r="C23" s="798"/>
      <c r="D23" s="798"/>
      <c r="E23" s="798"/>
    </row>
    <row r="24" spans="2:5" s="22" customFormat="1" ht="18.75" customHeight="1" x14ac:dyDescent="0.15">
      <c r="B24" s="800"/>
      <c r="C24" s="798"/>
      <c r="D24" s="798"/>
      <c r="E24" s="798"/>
    </row>
    <row r="25" spans="2:5" s="22" customFormat="1" ht="18.75" customHeight="1" x14ac:dyDescent="0.15">
      <c r="B25" s="800"/>
      <c r="C25" s="798"/>
      <c r="D25" s="798"/>
      <c r="E25" s="798"/>
    </row>
    <row r="26" spans="2:5" s="22" customFormat="1" ht="18.75" customHeight="1" x14ac:dyDescent="0.15">
      <c r="B26" s="800"/>
      <c r="C26" s="798"/>
      <c r="D26" s="798"/>
      <c r="E26" s="798"/>
    </row>
    <row r="27" spans="2:5" s="22" customFormat="1" ht="18.75" customHeight="1" x14ac:dyDescent="0.15">
      <c r="B27" s="800"/>
      <c r="C27" s="798"/>
      <c r="D27" s="798"/>
      <c r="E27" s="798"/>
    </row>
    <row r="28" spans="2:5" s="22" customFormat="1" ht="18.75" customHeight="1" x14ac:dyDescent="0.15">
      <c r="B28" s="800"/>
      <c r="C28" s="798"/>
      <c r="D28" s="798"/>
      <c r="E28" s="798"/>
    </row>
    <row r="29" spans="2:5" s="22" customFormat="1" ht="18.75" customHeight="1" x14ac:dyDescent="0.15">
      <c r="B29" s="800"/>
      <c r="C29" s="798"/>
      <c r="D29" s="798"/>
      <c r="E29" s="798"/>
    </row>
    <row r="30" spans="2:5" s="22" customFormat="1" ht="18.75" customHeight="1" x14ac:dyDescent="0.15">
      <c r="B30" s="800"/>
      <c r="C30" s="798"/>
      <c r="D30" s="798"/>
      <c r="E30" s="798"/>
    </row>
    <row r="31" spans="2:5" s="22" customFormat="1" ht="18.75" customHeight="1" x14ac:dyDescent="0.15">
      <c r="B31" s="800"/>
      <c r="C31" s="798"/>
      <c r="D31" s="798"/>
      <c r="E31" s="798"/>
    </row>
    <row r="32" spans="2:5" s="22" customFormat="1" ht="18.75" customHeight="1" x14ac:dyDescent="0.15">
      <c r="B32" s="800"/>
      <c r="C32" s="798"/>
      <c r="D32" s="798"/>
      <c r="E32" s="798"/>
    </row>
    <row r="33" spans="1:14" s="22" customFormat="1" ht="18.75" customHeight="1" x14ac:dyDescent="0.15">
      <c r="B33" s="800"/>
      <c r="C33" s="798"/>
      <c r="D33" s="798"/>
      <c r="E33" s="798"/>
    </row>
    <row r="34" spans="1:14" s="22" customFormat="1" ht="18.75" customHeight="1" x14ac:dyDescent="0.15">
      <c r="B34" s="800"/>
      <c r="C34" s="798"/>
      <c r="D34" s="798"/>
      <c r="E34" s="798"/>
    </row>
    <row r="35" spans="1:14" s="22" customFormat="1" ht="18.75" customHeight="1" x14ac:dyDescent="0.15">
      <c r="B35" s="800"/>
      <c r="C35" s="798"/>
      <c r="D35" s="798"/>
      <c r="E35" s="798"/>
    </row>
    <row r="36" spans="1:14" ht="18.75" customHeight="1" x14ac:dyDescent="0.15">
      <c r="D36"/>
      <c r="F36"/>
    </row>
    <row r="37" spans="1:14" s="22" customFormat="1" ht="18.75" customHeight="1" x14ac:dyDescent="0.15"/>
    <row r="38" spans="1:14" s="22" customFormat="1" ht="18.75" customHeight="1" x14ac:dyDescent="0.15"/>
    <row r="39" spans="1:14" s="22" customFormat="1" ht="18.75" customHeight="1" x14ac:dyDescent="0.15"/>
    <row r="40" spans="1:14" s="22" customFormat="1" ht="18.75" customHeight="1" x14ac:dyDescent="0.15"/>
    <row r="41" spans="1:14" s="22" customFormat="1" ht="18.75" customHeight="1" x14ac:dyDescent="0.15">
      <c r="A41" s="39"/>
    </row>
    <row r="42" spans="1:14" s="68" customFormat="1" ht="18.75" customHeight="1" x14ac:dyDescent="0.15">
      <c r="A42" s="192"/>
      <c r="B42" s="70"/>
      <c r="E42" s="198"/>
      <c r="F42" s="198"/>
      <c r="G42" s="198"/>
      <c r="H42" s="198"/>
      <c r="J42"/>
      <c r="K42"/>
      <c r="L42" s="22"/>
      <c r="M42" s="22"/>
      <c r="N42" s="22"/>
    </row>
    <row r="43" spans="1:14" s="68" customFormat="1" ht="18.75" customHeight="1" x14ac:dyDescent="0.15">
      <c r="A43" s="192"/>
      <c r="B43" s="70"/>
      <c r="J43" s="22"/>
      <c r="K43" s="22"/>
      <c r="L43" s="22"/>
      <c r="M43"/>
      <c r="N43"/>
    </row>
    <row r="44" spans="1:14" s="68" customFormat="1" ht="18.75" customHeight="1" x14ac:dyDescent="0.15">
      <c r="A44" s="192"/>
      <c r="B44" s="70"/>
      <c r="J44" s="22"/>
      <c r="K44" s="22"/>
      <c r="L44" s="22"/>
      <c r="M44" s="22"/>
      <c r="N44" s="22"/>
    </row>
    <row r="45" spans="1:14" s="68" customFormat="1" ht="18.75" customHeight="1" x14ac:dyDescent="0.15">
      <c r="A45" s="192"/>
      <c r="B45" s="70"/>
      <c r="J45" s="22"/>
      <c r="K45" s="22"/>
      <c r="L45"/>
      <c r="M45" s="22"/>
      <c r="N45" s="22"/>
    </row>
    <row r="46" spans="1:14" s="68" customFormat="1" ht="18.75" customHeight="1" x14ac:dyDescent="0.15">
      <c r="A46" s="192"/>
      <c r="B46" s="70"/>
      <c r="J46" s="22"/>
      <c r="K46" s="22"/>
      <c r="L46" s="22"/>
      <c r="M46" s="22"/>
      <c r="N46" s="22"/>
    </row>
    <row r="47" spans="1:14" s="68" customFormat="1" ht="18.75" customHeight="1" x14ac:dyDescent="0.15">
      <c r="A47" s="192"/>
      <c r="B47" s="70"/>
      <c r="L47" s="22"/>
      <c r="M47" s="22"/>
      <c r="N47" s="22"/>
    </row>
    <row r="48" spans="1:14" s="68" customFormat="1" ht="18.75" customHeight="1" x14ac:dyDescent="0.15">
      <c r="A48" s="193"/>
      <c r="B48" s="70"/>
      <c r="L48" s="22"/>
    </row>
    <row r="49" spans="1:12" s="68" customFormat="1" ht="18.75" customHeight="1" x14ac:dyDescent="0.15">
      <c r="A49" s="193"/>
      <c r="B49" s="70"/>
      <c r="L49" s="22"/>
    </row>
    <row r="50" spans="1:12" s="68" customFormat="1" ht="18.75" customHeight="1" x14ac:dyDescent="0.15">
      <c r="A50" s="193"/>
      <c r="B50" s="70"/>
    </row>
    <row r="51" spans="1:12" s="68" customFormat="1" ht="18.75" customHeight="1" x14ac:dyDescent="0.15">
      <c r="A51" s="192"/>
      <c r="B51" s="70"/>
    </row>
    <row r="52" spans="1:12" s="68" customFormat="1" ht="18.75" customHeight="1" x14ac:dyDescent="0.15">
      <c r="A52" s="192"/>
      <c r="B52" s="70"/>
    </row>
    <row r="53" spans="1:12" s="68" customFormat="1" ht="18.75" customHeight="1" x14ac:dyDescent="0.15">
      <c r="A53" s="192"/>
      <c r="B53" s="70"/>
    </row>
    <row r="54" spans="1:12" s="68" customFormat="1" ht="18.75" customHeight="1" x14ac:dyDescent="0.15">
      <c r="A54" s="192"/>
      <c r="B54" s="70"/>
    </row>
    <row r="55" spans="1:12" s="68" customFormat="1" ht="18.75" customHeight="1" x14ac:dyDescent="0.15">
      <c r="A55" s="192"/>
      <c r="B55" s="70"/>
    </row>
    <row r="56" spans="1:12" s="68" customFormat="1" ht="15" customHeight="1" x14ac:dyDescent="0.15">
      <c r="A56" s="192"/>
      <c r="B56" s="70"/>
    </row>
    <row r="57" spans="1:12" s="68" customFormat="1" ht="15" customHeight="1" x14ac:dyDescent="0.15">
      <c r="A57" s="192"/>
    </row>
    <row r="58" spans="1:12" s="68" customFormat="1" ht="15" customHeight="1" x14ac:dyDescent="0.15">
      <c r="A58" s="192"/>
    </row>
    <row r="59" spans="1:12" s="68" customFormat="1" ht="15" customHeight="1" x14ac:dyDescent="0.15">
      <c r="A59" s="192"/>
    </row>
    <row r="60" spans="1:12" s="68" customFormat="1" ht="15" customHeight="1" x14ac:dyDescent="0.15">
      <c r="A60" s="192"/>
    </row>
    <row r="61" spans="1:12" s="68" customFormat="1" ht="15" customHeight="1" x14ac:dyDescent="0.15">
      <c r="A61" s="192"/>
    </row>
    <row r="62" spans="1:12" s="68" customFormat="1" ht="15" customHeight="1" x14ac:dyDescent="0.15">
      <c r="A62" s="192"/>
    </row>
    <row r="63" spans="1:12" s="68" customFormat="1" ht="15" customHeight="1" x14ac:dyDescent="0.15">
      <c r="A63" s="192"/>
    </row>
    <row r="64" spans="1:12" s="68" customFormat="1" ht="15" customHeight="1" x14ac:dyDescent="0.15">
      <c r="A64" s="192"/>
    </row>
    <row r="65" spans="1:6" s="68" customFormat="1" ht="15" customHeight="1" x14ac:dyDescent="0.15">
      <c r="A65" s="192"/>
    </row>
    <row r="66" spans="1:6" s="68" customFormat="1" ht="15" customHeight="1" x14ac:dyDescent="0.15">
      <c r="A66" s="192"/>
    </row>
    <row r="67" spans="1:6" s="68" customFormat="1" ht="15" customHeight="1" x14ac:dyDescent="0.15">
      <c r="A67" s="192"/>
    </row>
    <row r="68" spans="1:6" s="68" customFormat="1" ht="15" customHeight="1" x14ac:dyDescent="0.15">
      <c r="A68" s="192"/>
      <c r="B68" s="70"/>
      <c r="C68" s="70"/>
    </row>
    <row r="69" spans="1:6" s="68" customFormat="1" ht="15" customHeight="1" x14ac:dyDescent="0.15">
      <c r="A69" s="192"/>
      <c r="B69" s="70"/>
      <c r="C69" s="70"/>
    </row>
    <row r="70" spans="1:6" s="68" customFormat="1" ht="15" customHeight="1" x14ac:dyDescent="0.15">
      <c r="A70" s="192"/>
      <c r="B70" s="70"/>
      <c r="C70" s="70"/>
    </row>
    <row r="71" spans="1:6" s="68" customFormat="1" ht="15" customHeight="1" x14ac:dyDescent="0.15">
      <c r="A71" s="192"/>
      <c r="B71" s="70"/>
      <c r="C71" s="70"/>
    </row>
    <row r="72" spans="1:6" s="68" customFormat="1" ht="15" customHeight="1" x14ac:dyDescent="0.15">
      <c r="A72" s="192"/>
      <c r="B72" s="70"/>
      <c r="C72" s="70"/>
    </row>
    <row r="73" spans="1:6" s="68" customFormat="1" ht="15" customHeight="1" x14ac:dyDescent="0.15">
      <c r="A73" s="192"/>
      <c r="B73" s="70"/>
      <c r="C73" s="70"/>
    </row>
    <row r="74" spans="1:6" s="68" customFormat="1" ht="15" customHeight="1" x14ac:dyDescent="0.15">
      <c r="A74" s="192"/>
      <c r="B74" s="70"/>
      <c r="C74" s="70"/>
    </row>
    <row r="75" spans="1:6" s="68" customFormat="1" ht="15" customHeight="1" x14ac:dyDescent="0.15">
      <c r="A75" s="192"/>
      <c r="B75" s="70"/>
      <c r="C75" s="70"/>
    </row>
    <row r="76" spans="1:6" s="68" customFormat="1" ht="15" customHeight="1" x14ac:dyDescent="0.15">
      <c r="A76" s="192"/>
      <c r="B76" s="70"/>
      <c r="C76" s="70"/>
    </row>
    <row r="77" spans="1:6" s="68" customFormat="1" ht="15" customHeight="1" x14ac:dyDescent="0.15">
      <c r="A77" s="192"/>
      <c r="B77" s="70"/>
      <c r="C77" s="70"/>
    </row>
    <row r="78" spans="1:6" s="68" customFormat="1" ht="15" customHeight="1" x14ac:dyDescent="0.15">
      <c r="A78" s="192"/>
      <c r="B78" s="70"/>
      <c r="C78" s="70"/>
      <c r="E78" s="22"/>
      <c r="F78" s="22"/>
    </row>
    <row r="79" spans="1:6" s="68" customFormat="1" ht="15" customHeight="1" x14ac:dyDescent="0.15">
      <c r="A79" s="192"/>
      <c r="B79" s="2"/>
      <c r="C79" s="2"/>
      <c r="D79" s="22"/>
      <c r="E79" s="22"/>
      <c r="F79" s="22"/>
    </row>
    <row r="80" spans="1:6" s="68" customFormat="1" ht="15" customHeight="1" x14ac:dyDescent="0.15">
      <c r="A80" s="192"/>
      <c r="B80" s="2"/>
      <c r="C80" s="2"/>
      <c r="D80" s="22"/>
      <c r="E80" s="132"/>
      <c r="F80" s="22"/>
    </row>
    <row r="81" spans="1:14" s="68" customFormat="1" ht="15" customHeight="1" x14ac:dyDescent="0.15">
      <c r="A81" s="192"/>
      <c r="B81" s="132"/>
      <c r="C81" s="132"/>
      <c r="D81" s="132"/>
      <c r="E81" s="22"/>
      <c r="F81" s="22"/>
    </row>
    <row r="82" spans="1:14" s="68" customFormat="1" ht="15" customHeight="1" x14ac:dyDescent="0.15">
      <c r="A82" s="192"/>
      <c r="B82" s="2"/>
      <c r="C82" s="2"/>
      <c r="D82" s="22"/>
      <c r="E82" s="22"/>
      <c r="F82" s="22"/>
      <c r="G82" s="22"/>
    </row>
    <row r="83" spans="1:14" s="68" customFormat="1" ht="15" customHeight="1" x14ac:dyDescent="0.15">
      <c r="A83" s="192"/>
      <c r="B83" s="2"/>
      <c r="C83" s="22"/>
      <c r="D83" s="22"/>
      <c r="E83" s="22"/>
      <c r="F83" s="22"/>
      <c r="G83" s="22"/>
      <c r="H83" s="22"/>
    </row>
    <row r="84" spans="1:14" s="68" customFormat="1" ht="15" customHeight="1" x14ac:dyDescent="0.15">
      <c r="A84" s="192"/>
      <c r="B84" s="2"/>
      <c r="C84" s="22"/>
      <c r="D84" s="22"/>
      <c r="E84" s="22"/>
      <c r="F84" s="22"/>
      <c r="G84" s="22"/>
      <c r="H84" s="22"/>
    </row>
    <row r="85" spans="1:14" s="68" customFormat="1" ht="15" customHeight="1" x14ac:dyDescent="0.15">
      <c r="A85" s="192"/>
      <c r="B85" s="2"/>
      <c r="C85" s="22"/>
      <c r="D85" s="22"/>
      <c r="E85" s="22"/>
      <c r="F85" s="22"/>
      <c r="G85" s="22"/>
      <c r="H85" s="22"/>
    </row>
    <row r="86" spans="1:14" s="68" customFormat="1" ht="15" customHeight="1" x14ac:dyDescent="0.15">
      <c r="A86" s="192"/>
      <c r="B86" s="2"/>
      <c r="C86" s="22"/>
      <c r="D86" s="22"/>
      <c r="E86" s="22"/>
      <c r="F86" s="22"/>
      <c r="G86" s="22"/>
      <c r="H86" s="22"/>
    </row>
    <row r="87" spans="1:14" s="68" customFormat="1" ht="15" customHeight="1" x14ac:dyDescent="0.15">
      <c r="A87" s="192"/>
      <c r="B87" s="2"/>
      <c r="C87" s="22"/>
      <c r="D87" s="22"/>
      <c r="E87" s="22"/>
      <c r="F87" s="132"/>
      <c r="G87" s="22"/>
      <c r="H87" s="22"/>
      <c r="I87" s="22"/>
    </row>
    <row r="88" spans="1:14" s="68" customFormat="1" ht="15" customHeight="1" x14ac:dyDescent="0.15">
      <c r="A88" s="192"/>
      <c r="B88" s="22"/>
      <c r="C88" s="22"/>
      <c r="D88" s="22"/>
      <c r="E88" s="22"/>
      <c r="F88" s="22"/>
      <c r="G88" s="22"/>
      <c r="H88" s="22"/>
      <c r="I88" s="22"/>
    </row>
    <row r="89" spans="1:14" s="68" customFormat="1" ht="22.5" customHeight="1" x14ac:dyDescent="0.15">
      <c r="A89" s="192"/>
      <c r="B89" s="22"/>
      <c r="C89" s="22"/>
      <c r="D89" s="22"/>
      <c r="E89" s="22"/>
      <c r="F89" s="22"/>
      <c r="G89" s="22"/>
      <c r="H89" s="22"/>
      <c r="I89" s="22"/>
    </row>
    <row r="90" spans="1:14" s="68" customFormat="1" ht="21" customHeight="1" x14ac:dyDescent="0.2">
      <c r="A90" s="194"/>
      <c r="B90" s="22"/>
      <c r="C90" s="22"/>
      <c r="D90" s="22"/>
      <c r="E90" s="22"/>
      <c r="F90" s="22"/>
      <c r="G90" s="22"/>
      <c r="H90" s="22"/>
      <c r="I90" s="22"/>
    </row>
    <row r="91" spans="1:14" s="22" customFormat="1" ht="18.75" customHeight="1" x14ac:dyDescent="0.15">
      <c r="A91" s="39"/>
      <c r="I91" s="49"/>
      <c r="J91" s="68"/>
      <c r="K91" s="68"/>
      <c r="L91" s="68"/>
      <c r="M91" s="68"/>
      <c r="N91" s="68"/>
    </row>
    <row r="92" spans="1:14" s="22" customFormat="1" ht="33.75" customHeight="1" x14ac:dyDescent="0.15">
      <c r="A92" s="39"/>
      <c r="E92" s="44"/>
      <c r="F92" s="44"/>
      <c r="J92" s="68"/>
      <c r="K92" s="68"/>
      <c r="L92" s="68"/>
      <c r="M92" s="68"/>
      <c r="N92" s="68"/>
    </row>
    <row r="93" spans="1:14" s="22" customFormat="1" ht="33.75" customHeight="1" x14ac:dyDescent="0.15">
      <c r="A93" s="39"/>
      <c r="C93" s="43"/>
      <c r="D93" s="43"/>
      <c r="G93" s="43"/>
      <c r="J93" s="68"/>
      <c r="K93" s="68"/>
      <c r="L93" s="68"/>
      <c r="M93" s="68"/>
      <c r="N93" s="68"/>
    </row>
    <row r="94" spans="1:14" s="22" customFormat="1" ht="33.75" customHeight="1" x14ac:dyDescent="0.15">
      <c r="A94" s="39"/>
      <c r="J94" s="68"/>
      <c r="K94" s="68"/>
      <c r="L94" s="68"/>
      <c r="M94" s="68"/>
      <c r="N94" s="68"/>
    </row>
    <row r="95" spans="1:14" s="22" customFormat="1" ht="33.75" customHeight="1" x14ac:dyDescent="0.15">
      <c r="A95" s="39"/>
      <c r="J95" s="68"/>
      <c r="K95" s="68"/>
      <c r="L95" s="68"/>
      <c r="M95" s="68"/>
      <c r="N95" s="68"/>
    </row>
    <row r="96" spans="1:14" s="22" customFormat="1" ht="33.75" customHeight="1" x14ac:dyDescent="0.15">
      <c r="A96" s="39"/>
      <c r="L96" s="68"/>
      <c r="M96" s="68"/>
      <c r="N96" s="68"/>
    </row>
    <row r="97" spans="1:14" s="22" customFormat="1" ht="30" customHeight="1" x14ac:dyDescent="0.15">
      <c r="A97" s="39"/>
      <c r="L97" s="68"/>
    </row>
    <row r="98" spans="1:14" s="22" customFormat="1" ht="30" customHeight="1" x14ac:dyDescent="0.15">
      <c r="A98" s="39"/>
      <c r="L98" s="68"/>
    </row>
    <row r="99" spans="1:14" s="22" customFormat="1" ht="52.5" customHeight="1" x14ac:dyDescent="0.15">
      <c r="A99" s="39"/>
    </row>
    <row r="100" spans="1:14" s="22" customFormat="1" ht="15" customHeight="1" x14ac:dyDescent="0.15">
      <c r="A100" s="39"/>
    </row>
    <row r="101" spans="1:14" s="49" customFormat="1" ht="34.5" customHeight="1" x14ac:dyDescent="0.15">
      <c r="A101" s="191"/>
      <c r="B101" s="22"/>
      <c r="C101" s="22"/>
      <c r="D101" s="22"/>
      <c r="E101" s="22"/>
      <c r="F101" s="22"/>
      <c r="G101" s="22"/>
      <c r="H101" s="22"/>
      <c r="I101" s="22"/>
      <c r="J101" s="22"/>
      <c r="K101" s="22"/>
      <c r="L101" s="22"/>
      <c r="M101" s="22"/>
      <c r="N101" s="22"/>
    </row>
    <row r="102" spans="1:14" s="22" customFormat="1" ht="15" customHeight="1" x14ac:dyDescent="0.15">
      <c r="A102" s="39"/>
    </row>
    <row r="103" spans="1:14" s="22" customFormat="1" ht="15" customHeight="1" x14ac:dyDescent="0.15"/>
    <row r="104" spans="1:14" s="22" customFormat="1" ht="26.25" customHeight="1" x14ac:dyDescent="0.15">
      <c r="J104" s="49"/>
    </row>
    <row r="105" spans="1:14" s="22" customFormat="1" ht="22.5" customHeight="1" x14ac:dyDescent="0.15">
      <c r="K105" s="49"/>
    </row>
    <row r="106" spans="1:14" s="22" customFormat="1" ht="22.5" customHeight="1" x14ac:dyDescent="0.15">
      <c r="I106" s="49"/>
    </row>
    <row r="107" spans="1:14" s="22" customFormat="1" ht="22.5" customHeight="1" x14ac:dyDescent="0.15">
      <c r="H107" s="49"/>
      <c r="L107" s="49"/>
    </row>
    <row r="108" spans="1:14" s="22" customFormat="1" ht="22.5" customHeight="1" x14ac:dyDescent="0.15"/>
    <row r="109" spans="1:14" s="22" customFormat="1" ht="22.5" customHeight="1" x14ac:dyDescent="0.15"/>
    <row r="110" spans="1:14" s="22" customFormat="1" ht="22.5" customHeight="1" x14ac:dyDescent="0.15">
      <c r="E110" s="197"/>
    </row>
    <row r="111" spans="1:14" s="22" customFormat="1" ht="22.5" customHeight="1" x14ac:dyDescent="0.15">
      <c r="A111" s="196"/>
      <c r="B111" s="1650"/>
      <c r="C111" s="1650"/>
      <c r="D111" s="1651"/>
    </row>
    <row r="112" spans="1:14" s="22" customFormat="1" ht="11.25" customHeight="1" x14ac:dyDescent="0.15">
      <c r="A112" s="200"/>
    </row>
    <row r="113" spans="1:7" s="22" customFormat="1" ht="26.25" customHeight="1" x14ac:dyDescent="0.15">
      <c r="A113" s="199"/>
    </row>
    <row r="114" spans="1:7" s="22" customFormat="1" ht="22.5" customHeight="1" x14ac:dyDescent="0.15">
      <c r="A114" s="199"/>
    </row>
    <row r="115" spans="1:7" s="22" customFormat="1" ht="22.5" customHeight="1" x14ac:dyDescent="0.15">
      <c r="A115" s="195"/>
    </row>
    <row r="116" spans="1:7" s="22" customFormat="1" ht="23.25" customHeight="1" x14ac:dyDescent="0.15">
      <c r="A116" s="195"/>
    </row>
    <row r="117" spans="1:7" s="22" customFormat="1" ht="22.5" customHeight="1" x14ac:dyDescent="0.15">
      <c r="A117" s="195"/>
    </row>
    <row r="118" spans="1:7" s="22" customFormat="1" ht="22.5" customHeight="1" x14ac:dyDescent="0.15">
      <c r="A118" s="195"/>
    </row>
    <row r="119" spans="1:7" s="22" customFormat="1" ht="22.5" customHeight="1" x14ac:dyDescent="0.15">
      <c r="A119" s="195"/>
    </row>
    <row r="120" spans="1:7" s="22" customFormat="1" ht="22.5" customHeight="1" x14ac:dyDescent="0.15">
      <c r="A120" s="195"/>
      <c r="E120"/>
    </row>
    <row r="121" spans="1:7" s="22" customFormat="1" ht="11.25" customHeight="1" x14ac:dyDescent="0.15">
      <c r="B121"/>
      <c r="E121"/>
    </row>
    <row r="122" spans="1:7" s="22" customFormat="1" ht="15" customHeight="1" x14ac:dyDescent="0.15">
      <c r="B122"/>
      <c r="E122"/>
    </row>
    <row r="123" spans="1:7" s="22" customFormat="1" ht="26.25" customHeight="1" x14ac:dyDescent="0.15">
      <c r="B123"/>
      <c r="E123"/>
    </row>
    <row r="124" spans="1:7" s="22" customFormat="1" ht="22.5" customHeight="1" x14ac:dyDescent="0.15">
      <c r="B124"/>
      <c r="E124"/>
    </row>
    <row r="125" spans="1:7" s="22" customFormat="1" ht="22.5" customHeight="1" x14ac:dyDescent="0.15">
      <c r="B125"/>
      <c r="E125"/>
      <c r="F125"/>
    </row>
    <row r="126" spans="1:7" s="22" customFormat="1" ht="23.25" customHeight="1" x14ac:dyDescent="0.15">
      <c r="B126"/>
      <c r="E126"/>
      <c r="F126"/>
      <c r="G126"/>
    </row>
    <row r="127" spans="1:7" s="22" customFormat="1" ht="22.5" customHeight="1" x14ac:dyDescent="0.15">
      <c r="B127"/>
      <c r="E127"/>
      <c r="F127"/>
      <c r="G127"/>
    </row>
    <row r="128" spans="1:7" s="22" customFormat="1" ht="22.5" customHeight="1" x14ac:dyDescent="0.15">
      <c r="B128"/>
      <c r="E128"/>
      <c r="F128"/>
      <c r="G128"/>
    </row>
    <row r="129" spans="2:12" s="22" customFormat="1" ht="22.5" customHeight="1" x14ac:dyDescent="0.15">
      <c r="B129"/>
      <c r="E129"/>
      <c r="F129"/>
      <c r="G129"/>
    </row>
    <row r="130" spans="2:12" s="22" customFormat="1" ht="22.5" customHeight="1" x14ac:dyDescent="0.15">
      <c r="B130"/>
      <c r="E130"/>
      <c r="F130"/>
      <c r="G130"/>
    </row>
    <row r="131" spans="2:12" s="22" customFormat="1" ht="11.25" customHeight="1" x14ac:dyDescent="0.15">
      <c r="B131"/>
      <c r="E131"/>
      <c r="F131"/>
      <c r="G131"/>
    </row>
    <row r="132" spans="2:12" s="22" customFormat="1" ht="26.25" customHeight="1" x14ac:dyDescent="0.15">
      <c r="B132"/>
      <c r="E132"/>
      <c r="F132"/>
      <c r="G132"/>
    </row>
    <row r="133" spans="2:12" s="22" customFormat="1" ht="22.5" customHeight="1" x14ac:dyDescent="0.15">
      <c r="B133"/>
      <c r="E133"/>
      <c r="F133"/>
      <c r="G133"/>
    </row>
    <row r="134" spans="2:12" s="22" customFormat="1" ht="22.5" customHeight="1" x14ac:dyDescent="0.15">
      <c r="B134"/>
      <c r="E134"/>
      <c r="F134"/>
      <c r="G134"/>
    </row>
    <row r="135" spans="2:12" s="22" customFormat="1" ht="23.25" customHeight="1" x14ac:dyDescent="0.15">
      <c r="B135"/>
      <c r="E135"/>
      <c r="F135"/>
      <c r="G135"/>
    </row>
    <row r="136" spans="2:12" s="22" customFormat="1" ht="22.5" customHeight="1" x14ac:dyDescent="0.15">
      <c r="B136"/>
      <c r="E136"/>
      <c r="F136"/>
      <c r="G136"/>
    </row>
    <row r="137" spans="2:12" s="22" customFormat="1" ht="22.5" customHeight="1" x14ac:dyDescent="0.15">
      <c r="B137"/>
      <c r="E137"/>
      <c r="F137"/>
      <c r="G137"/>
      <c r="J137"/>
    </row>
    <row r="138" spans="2:12" s="22" customFormat="1" ht="22.5" customHeight="1" x14ac:dyDescent="0.15">
      <c r="B138"/>
      <c r="E138"/>
      <c r="F138"/>
      <c r="G138"/>
      <c r="J138"/>
      <c r="K138"/>
    </row>
    <row r="139" spans="2:12" s="22" customFormat="1" ht="22.5" customHeight="1" x14ac:dyDescent="0.15">
      <c r="B139"/>
      <c r="E139"/>
      <c r="F139"/>
      <c r="G139"/>
      <c r="I139"/>
      <c r="J139"/>
      <c r="K139"/>
    </row>
    <row r="140" spans="2:12" s="22" customFormat="1" ht="11.25" customHeight="1" x14ac:dyDescent="0.15">
      <c r="B140"/>
      <c r="E140"/>
      <c r="G140"/>
      <c r="H140"/>
      <c r="I140"/>
      <c r="J140"/>
      <c r="K140"/>
      <c r="L140"/>
    </row>
  </sheetData>
  <sheetProtection selectLockedCells="1"/>
  <mergeCells count="17">
    <mergeCell ref="J13:K13"/>
    <mergeCell ref="M13:N13"/>
    <mergeCell ref="B2:E2"/>
    <mergeCell ref="B111:D111"/>
    <mergeCell ref="G4:G5"/>
    <mergeCell ref="L2:U2"/>
    <mergeCell ref="H4:J4"/>
    <mergeCell ref="Q4:S4"/>
    <mergeCell ref="G2:I2"/>
    <mergeCell ref="K4:P4"/>
    <mergeCell ref="J8:L8"/>
    <mergeCell ref="M8:O8"/>
    <mergeCell ref="P8:R8"/>
    <mergeCell ref="G8:G9"/>
    <mergeCell ref="H8:I8"/>
    <mergeCell ref="G12:J12"/>
    <mergeCell ref="G13:I13"/>
  </mergeCells>
  <phoneticPr fontId="1" type="Hiragana"/>
  <dataValidations count="1">
    <dataValidation imeMode="disabled" allowBlank="1" showInputMessage="1" showErrorMessage="1" sqref="H6:S7 H10:R10" xr:uid="{00000000-0002-0000-0300-000000000000}"/>
  </dataValidations>
  <pageMargins left="0.70866141732283472" right="0.70866141732283472" top="0.74803149606299213" bottom="0.74803149606299213" header="0.31496062992125984" footer="0.31496062992125984"/>
  <pageSetup paperSize="9" scale="26"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04525-408E-45B3-AD82-88B49F86FEBF}">
  <sheetPr>
    <pageSetUpPr fitToPage="1"/>
  </sheetPr>
  <dimension ref="B1:Y29"/>
  <sheetViews>
    <sheetView view="pageBreakPreview" zoomScale="40" zoomScaleNormal="40" zoomScaleSheetLayoutView="40" workbookViewId="0">
      <pane ySplit="2" topLeftCell="A3" activePane="bottomLeft" state="frozen"/>
      <selection activeCell="B1" sqref="B1"/>
      <selection pane="bottomLeft" activeCell="F9" sqref="F9"/>
    </sheetView>
  </sheetViews>
  <sheetFormatPr defaultRowHeight="13.5" x14ac:dyDescent="0.15"/>
  <cols>
    <col min="1" max="1" width="24.5" customWidth="1"/>
    <col min="2" max="25" width="20.75" customWidth="1"/>
    <col min="26" max="26" width="13.25" customWidth="1"/>
  </cols>
  <sheetData>
    <row r="1" spans="2:25" ht="51" customHeight="1" x14ac:dyDescent="0.15">
      <c r="B1" s="1669" t="s">
        <v>686</v>
      </c>
      <c r="C1" s="1670"/>
      <c r="D1" s="1670"/>
      <c r="E1" s="1670"/>
      <c r="F1" s="1670"/>
      <c r="G1" s="1670"/>
      <c r="H1" s="1670"/>
      <c r="I1" s="1670"/>
      <c r="J1" s="1670"/>
      <c r="K1" s="1670"/>
      <c r="L1" s="1670"/>
      <c r="M1" s="1670"/>
      <c r="N1" s="1670"/>
      <c r="O1" s="1670"/>
      <c r="P1" s="1670"/>
      <c r="Q1" s="1670"/>
      <c r="R1" s="1670"/>
      <c r="S1" s="1670"/>
      <c r="T1" s="1670"/>
      <c r="U1" s="1670"/>
      <c r="V1" s="1670"/>
      <c r="W1" s="1670"/>
      <c r="X1" s="1670"/>
      <c r="Y1" s="1671"/>
    </row>
    <row r="2" spans="2:25" s="1316" customFormat="1" ht="82.5" customHeight="1" x14ac:dyDescent="0.15">
      <c r="B2" s="1345" t="s">
        <v>586</v>
      </c>
      <c r="C2" s="1345" t="s">
        <v>655</v>
      </c>
      <c r="D2" s="1345" t="s">
        <v>630</v>
      </c>
      <c r="E2" s="1345" t="s">
        <v>631</v>
      </c>
      <c r="F2" s="1345" t="s">
        <v>632</v>
      </c>
      <c r="G2" s="1345" t="s">
        <v>633</v>
      </c>
      <c r="H2" s="1345" t="s">
        <v>634</v>
      </c>
      <c r="I2" s="1342" t="s">
        <v>635</v>
      </c>
      <c r="J2" s="1345" t="s">
        <v>623</v>
      </c>
      <c r="K2" s="1342" t="s">
        <v>624</v>
      </c>
      <c r="L2" s="1345" t="s">
        <v>585</v>
      </c>
      <c r="M2" s="1342" t="s">
        <v>590</v>
      </c>
      <c r="N2" s="1343" t="s">
        <v>608</v>
      </c>
      <c r="O2" s="1350" t="s">
        <v>609</v>
      </c>
      <c r="P2" s="1343" t="s">
        <v>584</v>
      </c>
      <c r="Q2" s="1344" t="s">
        <v>591</v>
      </c>
      <c r="R2" s="1345" t="s">
        <v>587</v>
      </c>
      <c r="S2" s="1342" t="s">
        <v>599</v>
      </c>
      <c r="T2" s="1345" t="s">
        <v>588</v>
      </c>
      <c r="U2" s="1342" t="s">
        <v>600</v>
      </c>
      <c r="V2" s="1345" t="s">
        <v>589</v>
      </c>
      <c r="W2" s="1342" t="s">
        <v>601</v>
      </c>
      <c r="X2" s="1346" t="s">
        <v>653</v>
      </c>
      <c r="Y2" s="1347" t="s">
        <v>654</v>
      </c>
    </row>
    <row r="3" spans="2:25" s="1316" customFormat="1" ht="82.5" customHeight="1" x14ac:dyDescent="0.15">
      <c r="B3" s="1351"/>
      <c r="C3" s="1351"/>
      <c r="D3" s="1351"/>
      <c r="E3" s="1351"/>
      <c r="F3" s="1351"/>
      <c r="G3" s="1351"/>
      <c r="H3" s="1351"/>
      <c r="I3" s="1352"/>
      <c r="J3" s="1351"/>
      <c r="K3" s="1352"/>
      <c r="L3" s="1351"/>
      <c r="M3" s="1352"/>
      <c r="N3" s="1351"/>
      <c r="O3" s="1352"/>
      <c r="P3" s="1351"/>
      <c r="Q3" s="1352"/>
      <c r="R3" s="1351"/>
      <c r="S3" s="1352"/>
      <c r="T3" s="1351"/>
      <c r="U3" s="1352"/>
      <c r="V3" s="1351"/>
      <c r="W3" s="1352"/>
      <c r="X3" s="1353"/>
      <c r="Y3" s="1354"/>
    </row>
    <row r="4" spans="2:25" s="1316" customFormat="1" ht="82.5" customHeight="1" x14ac:dyDescent="0.15">
      <c r="B4" s="1348" t="s">
        <v>603</v>
      </c>
      <c r="C4" s="1348" t="s">
        <v>657</v>
      </c>
      <c r="D4" s="1348" t="s">
        <v>603</v>
      </c>
      <c r="E4" s="1348" t="s">
        <v>530</v>
      </c>
      <c r="F4" s="1348" t="s">
        <v>603</v>
      </c>
      <c r="G4" s="1348" t="s">
        <v>530</v>
      </c>
      <c r="H4" s="1348" t="s">
        <v>648</v>
      </c>
      <c r="I4" s="1349" t="s">
        <v>530</v>
      </c>
      <c r="J4" s="1348" t="s">
        <v>626</v>
      </c>
      <c r="K4" s="1349" t="s">
        <v>627</v>
      </c>
      <c r="L4" s="1348" t="s">
        <v>612</v>
      </c>
      <c r="M4" s="1349" t="s">
        <v>616</v>
      </c>
      <c r="N4" s="1348" t="s">
        <v>603</v>
      </c>
      <c r="O4" s="1349" t="s">
        <v>530</v>
      </c>
      <c r="P4" s="1351" t="s">
        <v>573</v>
      </c>
      <c r="Q4" s="1349" t="s">
        <v>592</v>
      </c>
      <c r="R4" s="1348" t="s">
        <v>602</v>
      </c>
      <c r="S4" s="1349" t="s">
        <v>605</v>
      </c>
      <c r="T4" s="1348" t="s">
        <v>607</v>
      </c>
      <c r="U4" s="1349" t="s">
        <v>592</v>
      </c>
      <c r="V4" s="1348" t="s">
        <v>602</v>
      </c>
      <c r="W4" s="1349" t="s">
        <v>605</v>
      </c>
      <c r="X4" s="1355" t="s">
        <v>566</v>
      </c>
      <c r="Y4" s="1356" t="s">
        <v>525</v>
      </c>
    </row>
    <row r="5" spans="2:25" s="1316" customFormat="1" ht="82.5" customHeight="1" x14ac:dyDescent="0.15">
      <c r="B5" s="1348" t="s">
        <v>579</v>
      </c>
      <c r="C5" s="1348" t="s">
        <v>656</v>
      </c>
      <c r="D5" s="1348" t="s">
        <v>575</v>
      </c>
      <c r="E5" s="1348" t="s">
        <v>636</v>
      </c>
      <c r="F5" s="1348" t="s">
        <v>575</v>
      </c>
      <c r="G5" s="1348" t="s">
        <v>636</v>
      </c>
      <c r="H5" s="1348" t="s">
        <v>603</v>
      </c>
      <c r="I5" s="1349" t="s">
        <v>636</v>
      </c>
      <c r="J5" s="1348" t="s">
        <v>576</v>
      </c>
      <c r="K5" s="1349" t="s">
        <v>628</v>
      </c>
      <c r="L5" s="1348" t="s">
        <v>613</v>
      </c>
      <c r="M5" s="1349" t="s">
        <v>592</v>
      </c>
      <c r="N5" s="1348" t="s">
        <v>626</v>
      </c>
      <c r="O5" s="1349" t="s">
        <v>627</v>
      </c>
      <c r="P5" s="1348" t="s">
        <v>574</v>
      </c>
      <c r="Q5" s="1349" t="s">
        <v>593</v>
      </c>
      <c r="R5" s="1348" t="s">
        <v>603</v>
      </c>
      <c r="S5" s="1349" t="s">
        <v>530</v>
      </c>
      <c r="T5" s="1348" t="s">
        <v>603</v>
      </c>
      <c r="U5" s="1349" t="s">
        <v>530</v>
      </c>
      <c r="V5" s="1348" t="s">
        <v>603</v>
      </c>
      <c r="W5" s="1349" t="s">
        <v>530</v>
      </c>
      <c r="X5" s="1355" t="s">
        <v>622</v>
      </c>
      <c r="Y5" s="1356" t="s">
        <v>622</v>
      </c>
    </row>
    <row r="6" spans="2:25" s="1316" customFormat="1" ht="82.5" customHeight="1" x14ac:dyDescent="0.15">
      <c r="B6" s="1348" t="s">
        <v>580</v>
      </c>
      <c r="C6" s="1348" t="s">
        <v>606</v>
      </c>
      <c r="D6" s="1348"/>
      <c r="E6" s="1348"/>
      <c r="F6" s="1348" t="s">
        <v>576</v>
      </c>
      <c r="G6" s="1357" t="s">
        <v>596</v>
      </c>
      <c r="H6" s="1348" t="s">
        <v>575</v>
      </c>
      <c r="I6" s="1358" t="s">
        <v>596</v>
      </c>
      <c r="J6" s="1348" t="s">
        <v>578</v>
      </c>
      <c r="K6" s="1349" t="s">
        <v>629</v>
      </c>
      <c r="L6" s="1348" t="s">
        <v>614</v>
      </c>
      <c r="M6" s="1349" t="s">
        <v>688</v>
      </c>
      <c r="N6" s="1348" t="s">
        <v>576</v>
      </c>
      <c r="O6" s="1349" t="s">
        <v>628</v>
      </c>
      <c r="P6" s="1348" t="s">
        <v>690</v>
      </c>
      <c r="Q6" s="1349" t="s">
        <v>688</v>
      </c>
      <c r="R6" s="1348" t="s">
        <v>626</v>
      </c>
      <c r="S6" s="1349" t="s">
        <v>627</v>
      </c>
      <c r="T6" s="1348" t="s">
        <v>579</v>
      </c>
      <c r="U6" s="1349" t="s">
        <v>598</v>
      </c>
      <c r="V6" s="1348" t="s">
        <v>579</v>
      </c>
      <c r="W6" s="1349" t="s">
        <v>598</v>
      </c>
      <c r="X6" s="1355"/>
      <c r="Y6" s="1356"/>
    </row>
    <row r="7" spans="2:25" s="1316" customFormat="1" ht="82.5" customHeight="1" x14ac:dyDescent="0.15">
      <c r="B7" s="1348" t="s">
        <v>604</v>
      </c>
      <c r="C7" s="1348"/>
      <c r="D7" s="1348"/>
      <c r="E7" s="1348"/>
      <c r="F7" s="1348" t="s">
        <v>577</v>
      </c>
      <c r="G7" s="1348" t="s">
        <v>597</v>
      </c>
      <c r="H7" s="1348" t="s">
        <v>576</v>
      </c>
      <c r="I7" s="1349" t="s">
        <v>597</v>
      </c>
      <c r="J7" s="1348" t="s">
        <v>579</v>
      </c>
      <c r="K7" s="1349" t="s">
        <v>598</v>
      </c>
      <c r="L7" s="1348" t="s">
        <v>615</v>
      </c>
      <c r="M7" s="1358" t="s">
        <v>670</v>
      </c>
      <c r="N7" s="1348" t="s">
        <v>578</v>
      </c>
      <c r="O7" s="1349" t="s">
        <v>629</v>
      </c>
      <c r="P7" s="1348" t="s">
        <v>658</v>
      </c>
      <c r="Q7" s="1358" t="s">
        <v>691</v>
      </c>
      <c r="R7" s="1348" t="s">
        <v>576</v>
      </c>
      <c r="S7" s="1349" t="s">
        <v>628</v>
      </c>
      <c r="T7" s="1348" t="s">
        <v>580</v>
      </c>
      <c r="U7" s="1349" t="s">
        <v>610</v>
      </c>
      <c r="V7" s="1348" t="s">
        <v>580</v>
      </c>
      <c r="W7" s="1349" t="s">
        <v>610</v>
      </c>
      <c r="X7" s="1355"/>
      <c r="Y7" s="1356"/>
    </row>
    <row r="8" spans="2:25" s="1316" customFormat="1" ht="82.5" customHeight="1" x14ac:dyDescent="0.15">
      <c r="B8" s="1348" t="s">
        <v>581</v>
      </c>
      <c r="C8" s="1348"/>
      <c r="D8" s="1348"/>
      <c r="E8" s="1348"/>
      <c r="F8" s="1348" t="s">
        <v>578</v>
      </c>
      <c r="G8" s="1348" t="s">
        <v>598</v>
      </c>
      <c r="H8" s="1348" t="s">
        <v>577</v>
      </c>
      <c r="I8" s="1349" t="s">
        <v>598</v>
      </c>
      <c r="J8" s="1348" t="s">
        <v>580</v>
      </c>
      <c r="K8" s="1349" t="s">
        <v>610</v>
      </c>
      <c r="L8" s="1348" t="s">
        <v>685</v>
      </c>
      <c r="M8" s="1358" t="s">
        <v>618</v>
      </c>
      <c r="N8" s="1348" t="s">
        <v>579</v>
      </c>
      <c r="O8" s="1349" t="s">
        <v>598</v>
      </c>
      <c r="P8" s="1357" t="s">
        <v>671</v>
      </c>
      <c r="Q8" s="1358" t="s">
        <v>670</v>
      </c>
      <c r="R8" s="1348" t="s">
        <v>578</v>
      </c>
      <c r="S8" s="1349" t="s">
        <v>629</v>
      </c>
      <c r="T8" s="1348" t="s">
        <v>625</v>
      </c>
      <c r="U8" s="1349" t="s">
        <v>606</v>
      </c>
      <c r="V8" s="1348" t="s">
        <v>625</v>
      </c>
      <c r="W8" s="1349" t="s">
        <v>606</v>
      </c>
      <c r="X8" s="1355"/>
      <c r="Y8" s="1356"/>
    </row>
    <row r="9" spans="2:25" s="1316" customFormat="1" ht="82.5" customHeight="1" x14ac:dyDescent="0.15">
      <c r="B9" s="1348"/>
      <c r="C9" s="1348"/>
      <c r="D9" s="1348"/>
      <c r="E9" s="1348"/>
      <c r="F9" s="1348" t="s">
        <v>579</v>
      </c>
      <c r="G9" s="1348" t="s">
        <v>611</v>
      </c>
      <c r="H9" s="1348" t="s">
        <v>578</v>
      </c>
      <c r="I9" s="1349" t="s">
        <v>611</v>
      </c>
      <c r="J9" s="1348" t="s">
        <v>625</v>
      </c>
      <c r="K9" s="1349" t="s">
        <v>606</v>
      </c>
      <c r="L9" s="1359" t="s">
        <v>574</v>
      </c>
      <c r="M9" s="1358" t="s">
        <v>596</v>
      </c>
      <c r="N9" s="1348" t="s">
        <v>580</v>
      </c>
      <c r="O9" s="1349" t="s">
        <v>610</v>
      </c>
      <c r="P9" s="1357" t="s">
        <v>693</v>
      </c>
      <c r="Q9" s="1349" t="s">
        <v>594</v>
      </c>
      <c r="R9" s="1348" t="s">
        <v>579</v>
      </c>
      <c r="S9" s="1349" t="s">
        <v>598</v>
      </c>
      <c r="T9" s="1348"/>
      <c r="U9" s="1349"/>
      <c r="V9" s="1348"/>
      <c r="W9" s="1349"/>
      <c r="X9" s="1355"/>
      <c r="Y9" s="1356"/>
    </row>
    <row r="10" spans="2:25" s="1316" customFormat="1" ht="82.5" customHeight="1" x14ac:dyDescent="0.15">
      <c r="B10" s="1348"/>
      <c r="C10" s="1348"/>
      <c r="D10" s="1348"/>
      <c r="E10" s="1348"/>
      <c r="F10" s="1348" t="s">
        <v>580</v>
      </c>
      <c r="G10" s="1348" t="s">
        <v>606</v>
      </c>
      <c r="H10" s="1348" t="s">
        <v>579</v>
      </c>
      <c r="I10" s="1349" t="s">
        <v>606</v>
      </c>
      <c r="J10" s="1348" t="s">
        <v>575</v>
      </c>
      <c r="K10" s="1349" t="s">
        <v>636</v>
      </c>
      <c r="L10" s="1348" t="s">
        <v>658</v>
      </c>
      <c r="M10" s="1349" t="s">
        <v>597</v>
      </c>
      <c r="N10" s="1348" t="s">
        <v>625</v>
      </c>
      <c r="O10" s="1349" t="s">
        <v>606</v>
      </c>
      <c r="P10" s="1357" t="s">
        <v>662</v>
      </c>
      <c r="Q10" s="1358" t="s">
        <v>595</v>
      </c>
      <c r="R10" s="1348" t="s">
        <v>580</v>
      </c>
      <c r="S10" s="1349" t="s">
        <v>610</v>
      </c>
      <c r="T10" s="1348"/>
      <c r="U10" s="1349"/>
      <c r="V10" s="1348"/>
      <c r="W10" s="1349"/>
      <c r="X10" s="1355"/>
      <c r="Y10" s="1356"/>
    </row>
    <row r="11" spans="2:25" s="1316" customFormat="1" ht="82.5" customHeight="1" x14ac:dyDescent="0.15">
      <c r="B11" s="1348"/>
      <c r="C11" s="1348"/>
      <c r="D11" s="1348"/>
      <c r="E11" s="1348"/>
      <c r="F11" s="1348" t="s">
        <v>604</v>
      </c>
      <c r="G11" s="1348"/>
      <c r="H11" s="1348" t="s">
        <v>580</v>
      </c>
      <c r="I11" s="1349"/>
      <c r="J11" s="1348" t="s">
        <v>622</v>
      </c>
      <c r="K11" s="1349"/>
      <c r="L11" s="1357" t="s">
        <v>662</v>
      </c>
      <c r="M11" s="1349" t="s">
        <v>598</v>
      </c>
      <c r="N11" s="1348" t="s">
        <v>575</v>
      </c>
      <c r="O11" s="1349" t="s">
        <v>636</v>
      </c>
      <c r="P11" s="1348" t="s">
        <v>692</v>
      </c>
      <c r="Q11" s="1358" t="s">
        <v>596</v>
      </c>
      <c r="R11" s="1348" t="s">
        <v>625</v>
      </c>
      <c r="S11" s="1349" t="s">
        <v>606</v>
      </c>
      <c r="T11" s="1348"/>
      <c r="U11" s="1349"/>
      <c r="V11" s="1348"/>
      <c r="W11" s="1349"/>
      <c r="X11" s="1355"/>
      <c r="Y11" s="1356"/>
    </row>
    <row r="12" spans="2:25" s="1316" customFormat="1" ht="82.5" customHeight="1" x14ac:dyDescent="0.15">
      <c r="B12" s="1348"/>
      <c r="C12" s="1348"/>
      <c r="D12" s="1348"/>
      <c r="E12" s="1348"/>
      <c r="F12" s="1348"/>
      <c r="G12" s="1348"/>
      <c r="H12" s="1348" t="s">
        <v>604</v>
      </c>
      <c r="I12" s="1349"/>
      <c r="J12" s="1348"/>
      <c r="K12" s="1349"/>
      <c r="L12" s="1348" t="s">
        <v>689</v>
      </c>
      <c r="M12" s="1348" t="s">
        <v>706</v>
      </c>
      <c r="N12" s="1348" t="s">
        <v>622</v>
      </c>
      <c r="O12" s="1349"/>
      <c r="P12" s="1348" t="s">
        <v>659</v>
      </c>
      <c r="Q12" s="1349" t="s">
        <v>597</v>
      </c>
      <c r="R12" s="1348" t="s">
        <v>622</v>
      </c>
      <c r="S12" s="1349"/>
      <c r="T12" s="1348"/>
      <c r="U12" s="1349"/>
      <c r="V12" s="1348"/>
      <c r="W12" s="1349"/>
      <c r="X12" s="1355"/>
      <c r="Y12" s="1356"/>
    </row>
    <row r="13" spans="2:25" s="1316" customFormat="1" ht="82.5" customHeight="1" x14ac:dyDescent="0.15">
      <c r="B13" s="1348"/>
      <c r="C13" s="1348"/>
      <c r="D13" s="1348"/>
      <c r="E13" s="1348"/>
      <c r="F13" s="1348"/>
      <c r="G13" s="1348"/>
      <c r="H13" s="1348"/>
      <c r="I13" s="1349"/>
      <c r="J13" s="1348"/>
      <c r="K13" s="1349"/>
      <c r="L13" s="1348" t="s">
        <v>659</v>
      </c>
      <c r="M13" s="1349" t="s">
        <v>606</v>
      </c>
      <c r="N13" s="1348"/>
      <c r="O13" s="1349"/>
      <c r="P13" s="1348" t="s">
        <v>575</v>
      </c>
      <c r="Q13" s="1349" t="s">
        <v>598</v>
      </c>
      <c r="R13" s="1348"/>
      <c r="S13" s="1349"/>
      <c r="T13" s="1348"/>
      <c r="U13" s="1349"/>
      <c r="V13" s="1348"/>
      <c r="W13" s="1349"/>
      <c r="X13" s="1355"/>
      <c r="Y13" s="1356"/>
    </row>
    <row r="14" spans="2:25" s="1316" customFormat="1" ht="82.5" customHeight="1" x14ac:dyDescent="0.15">
      <c r="B14" s="1348"/>
      <c r="C14" s="1348"/>
      <c r="D14" s="1348"/>
      <c r="E14" s="1348"/>
      <c r="F14" s="1348"/>
      <c r="G14" s="1348"/>
      <c r="H14" s="1348"/>
      <c r="I14" s="1349"/>
      <c r="J14" s="1348"/>
      <c r="K14" s="1349"/>
      <c r="L14" s="1348" t="s">
        <v>575</v>
      </c>
      <c r="M14" s="1349"/>
      <c r="N14" s="1348"/>
      <c r="O14" s="1349"/>
      <c r="P14" s="1348" t="s">
        <v>576</v>
      </c>
      <c r="Q14" s="1348" t="s">
        <v>706</v>
      </c>
      <c r="R14" s="1348"/>
      <c r="S14" s="1349"/>
      <c r="T14" s="1348"/>
      <c r="U14" s="1349"/>
      <c r="V14" s="1348"/>
      <c r="W14" s="1349"/>
      <c r="X14" s="1355"/>
      <c r="Y14" s="1356"/>
    </row>
    <row r="15" spans="2:25" s="1316" customFormat="1" ht="82.5" customHeight="1" x14ac:dyDescent="0.15">
      <c r="B15" s="1348"/>
      <c r="C15" s="1348"/>
      <c r="D15" s="1348"/>
      <c r="E15" s="1348"/>
      <c r="F15" s="1348"/>
      <c r="G15" s="1348"/>
      <c r="H15" s="1348"/>
      <c r="I15" s="1349"/>
      <c r="J15" s="1348"/>
      <c r="K15" s="1349"/>
      <c r="L15" s="1348" t="s">
        <v>576</v>
      </c>
      <c r="M15" s="1349"/>
      <c r="N15" s="1348"/>
      <c r="O15" s="1349"/>
      <c r="P15" s="1348" t="s">
        <v>577</v>
      </c>
      <c r="Q15" s="1349" t="s">
        <v>606</v>
      </c>
      <c r="R15" s="1348"/>
      <c r="S15" s="1349"/>
      <c r="T15" s="1348"/>
      <c r="U15" s="1349"/>
      <c r="V15" s="1348"/>
      <c r="W15" s="1349"/>
      <c r="X15" s="1355"/>
      <c r="Y15" s="1356"/>
    </row>
    <row r="16" spans="2:25" s="1316" customFormat="1" ht="82.5" customHeight="1" x14ac:dyDescent="0.15">
      <c r="B16" s="1348"/>
      <c r="C16" s="1348"/>
      <c r="D16" s="1348"/>
      <c r="E16" s="1348"/>
      <c r="F16" s="1348"/>
      <c r="G16" s="1348"/>
      <c r="H16" s="1348"/>
      <c r="I16" s="1349"/>
      <c r="J16" s="1348"/>
      <c r="K16" s="1349"/>
      <c r="L16" s="1348" t="s">
        <v>577</v>
      </c>
      <c r="M16" s="1349"/>
      <c r="N16" s="1348"/>
      <c r="O16" s="1349"/>
      <c r="P16" s="1348" t="s">
        <v>578</v>
      </c>
      <c r="Q16" s="1349"/>
      <c r="R16" s="1348"/>
      <c r="S16" s="1349"/>
      <c r="T16" s="1348"/>
      <c r="U16" s="1349"/>
      <c r="V16" s="1348"/>
      <c r="W16" s="1349"/>
      <c r="X16" s="1355"/>
      <c r="Y16" s="1356"/>
    </row>
    <row r="17" spans="2:25" s="1316" customFormat="1" ht="82.5" customHeight="1" x14ac:dyDescent="0.15">
      <c r="B17" s="1348"/>
      <c r="C17" s="1348"/>
      <c r="D17" s="1348"/>
      <c r="E17" s="1348"/>
      <c r="F17" s="1348"/>
      <c r="G17" s="1348"/>
      <c r="H17" s="1348"/>
      <c r="I17" s="1349"/>
      <c r="J17" s="1348"/>
      <c r="K17" s="1349"/>
      <c r="L17" s="1348" t="s">
        <v>578</v>
      </c>
      <c r="M17" s="1349"/>
      <c r="N17" s="1348"/>
      <c r="O17" s="1349"/>
      <c r="P17" s="1348" t="s">
        <v>705</v>
      </c>
      <c r="Q17" s="1349"/>
      <c r="R17" s="1348"/>
      <c r="S17" s="1349"/>
      <c r="T17" s="1348"/>
      <c r="U17" s="1349"/>
      <c r="V17" s="1348"/>
      <c r="W17" s="1349"/>
      <c r="X17" s="1355"/>
      <c r="Y17" s="1356"/>
    </row>
    <row r="18" spans="2:25" s="1316" customFormat="1" ht="82.5" customHeight="1" x14ac:dyDescent="0.15">
      <c r="B18" s="1348"/>
      <c r="C18" s="1348"/>
      <c r="D18" s="1348"/>
      <c r="E18" s="1348"/>
      <c r="F18" s="1348"/>
      <c r="G18" s="1348"/>
      <c r="H18" s="1348"/>
      <c r="I18" s="1349"/>
      <c r="J18" s="1348"/>
      <c r="K18" s="1349"/>
      <c r="L18" s="1348" t="s">
        <v>705</v>
      </c>
      <c r="M18" s="1349"/>
      <c r="N18" s="1348"/>
      <c r="O18" s="1349"/>
      <c r="P18" s="1348" t="s">
        <v>579</v>
      </c>
      <c r="Q18" s="1349"/>
      <c r="R18" s="1348"/>
      <c r="S18" s="1349"/>
      <c r="T18" s="1348"/>
      <c r="U18" s="1349"/>
      <c r="V18" s="1348"/>
      <c r="W18" s="1349"/>
      <c r="X18" s="1355"/>
      <c r="Y18" s="1356"/>
    </row>
    <row r="19" spans="2:25" s="1316" customFormat="1" ht="82.5" customHeight="1" x14ac:dyDescent="0.15">
      <c r="B19" s="1348"/>
      <c r="C19" s="1348"/>
      <c r="D19" s="1348"/>
      <c r="E19" s="1348"/>
      <c r="F19" s="1348"/>
      <c r="G19" s="1348"/>
      <c r="H19" s="1348"/>
      <c r="I19" s="1349"/>
      <c r="J19" s="1348"/>
      <c r="K19" s="1349"/>
      <c r="L19" s="1348" t="s">
        <v>579</v>
      </c>
      <c r="M19" s="1349"/>
      <c r="N19" s="1348"/>
      <c r="O19" s="1349"/>
      <c r="P19" s="1348" t="s">
        <v>580</v>
      </c>
      <c r="Q19" s="1349"/>
      <c r="R19" s="1348"/>
      <c r="S19" s="1349"/>
      <c r="T19" s="1348"/>
      <c r="U19" s="1349"/>
      <c r="V19" s="1348"/>
      <c r="W19" s="1349"/>
      <c r="X19" s="1355"/>
      <c r="Y19" s="1356"/>
    </row>
    <row r="20" spans="2:25" s="1316" customFormat="1" ht="82.5" customHeight="1" x14ac:dyDescent="0.15">
      <c r="B20" s="1360"/>
      <c r="C20" s="1360"/>
      <c r="D20" s="1360"/>
      <c r="E20" s="1360"/>
      <c r="F20" s="1360"/>
      <c r="G20" s="1360"/>
      <c r="H20" s="1360"/>
      <c r="I20" s="1361"/>
      <c r="J20" s="1360"/>
      <c r="K20" s="1361"/>
      <c r="L20" s="1348" t="s">
        <v>580</v>
      </c>
      <c r="M20" s="1361"/>
      <c r="N20" s="1360"/>
      <c r="O20" s="1361"/>
      <c r="P20" s="1360" t="s">
        <v>604</v>
      </c>
      <c r="Q20" s="1361"/>
      <c r="R20" s="1360"/>
      <c r="S20" s="1361"/>
      <c r="T20" s="1360"/>
      <c r="U20" s="1361"/>
      <c r="V20" s="1360"/>
      <c r="W20" s="1361"/>
      <c r="X20" s="1362"/>
      <c r="Y20" s="1363"/>
    </row>
    <row r="21" spans="2:25" s="1316" customFormat="1" ht="82.5" customHeight="1" x14ac:dyDescent="0.15">
      <c r="B21" s="1364"/>
      <c r="C21" s="1364"/>
      <c r="D21" s="1364"/>
      <c r="E21" s="1364"/>
      <c r="F21" s="1364"/>
      <c r="G21" s="1364"/>
      <c r="H21" s="1364"/>
      <c r="I21" s="1364"/>
      <c r="J21" s="1364"/>
      <c r="K21" s="1364"/>
      <c r="L21" s="1348" t="s">
        <v>604</v>
      </c>
      <c r="M21" s="1364"/>
      <c r="N21" s="1364"/>
      <c r="O21" s="1364"/>
      <c r="P21" s="1364" t="s">
        <v>581</v>
      </c>
      <c r="Q21" s="1364"/>
      <c r="R21" s="1364"/>
      <c r="S21" s="1364"/>
      <c r="T21" s="1364"/>
      <c r="U21" s="1364"/>
      <c r="V21" s="1364"/>
      <c r="W21" s="1364"/>
      <c r="X21" s="1365"/>
      <c r="Y21" s="1365"/>
    </row>
    <row r="22" spans="2:25" s="1316" customFormat="1" ht="82.5" customHeight="1" x14ac:dyDescent="0.15">
      <c r="B22" s="1364"/>
      <c r="C22" s="1364"/>
      <c r="D22" s="1364"/>
      <c r="E22" s="1364"/>
      <c r="F22" s="1364"/>
      <c r="G22" s="1364"/>
      <c r="H22" s="1364"/>
      <c r="I22" s="1364"/>
      <c r="J22" s="1364"/>
      <c r="K22" s="1364"/>
      <c r="L22" s="1360" t="s">
        <v>581</v>
      </c>
      <c r="M22" s="1364"/>
      <c r="N22" s="1364"/>
      <c r="O22" s="1364"/>
      <c r="P22" s="1367" t="s">
        <v>622</v>
      </c>
      <c r="Q22" s="1364"/>
      <c r="R22" s="1364"/>
      <c r="S22" s="1364"/>
      <c r="T22" s="1364"/>
      <c r="U22" s="1364"/>
      <c r="V22" s="1364"/>
      <c r="W22" s="1364"/>
      <c r="X22" s="1365"/>
      <c r="Y22" s="1365"/>
    </row>
    <row r="23" spans="2:25" ht="83.25" customHeight="1" x14ac:dyDescent="0.15">
      <c r="B23" s="1366"/>
      <c r="C23" s="1366"/>
      <c r="D23" s="1366"/>
      <c r="E23" s="1366"/>
      <c r="F23" s="1366"/>
      <c r="G23" s="1366"/>
      <c r="H23" s="1366"/>
      <c r="I23" s="1366"/>
      <c r="J23" s="1366"/>
      <c r="K23" s="1366"/>
      <c r="L23" s="1364" t="s">
        <v>622</v>
      </c>
      <c r="M23" s="1367"/>
      <c r="N23" s="1368"/>
      <c r="O23" s="1368"/>
      <c r="P23" s="1367"/>
      <c r="Q23" s="1369"/>
      <c r="R23" s="1369"/>
      <c r="S23" s="1369"/>
      <c r="T23" s="1369"/>
      <c r="U23" s="1369"/>
      <c r="V23" s="1369"/>
      <c r="W23" s="1369"/>
      <c r="X23" s="1370"/>
      <c r="Y23" s="1370"/>
    </row>
    <row r="24" spans="2:25" ht="83.25" customHeight="1" x14ac:dyDescent="0.15">
      <c r="B24" s="1314"/>
      <c r="C24" s="1314"/>
      <c r="D24" s="1314"/>
      <c r="E24" s="1314"/>
      <c r="F24" s="1314"/>
      <c r="G24" s="1314"/>
      <c r="H24" s="1314"/>
      <c r="I24" s="1314"/>
      <c r="J24" s="1314"/>
      <c r="K24" s="1314"/>
      <c r="L24" s="1311"/>
      <c r="M24" s="1312"/>
      <c r="N24" s="1313"/>
      <c r="O24" s="1313"/>
      <c r="P24" s="1312"/>
      <c r="Q24" s="1312"/>
      <c r="R24" s="1312"/>
      <c r="S24" s="1312"/>
      <c r="T24" s="1312"/>
      <c r="U24" s="1312"/>
      <c r="V24" s="1312"/>
      <c r="W24" s="1312"/>
      <c r="X24" s="1310"/>
      <c r="Y24" s="1310"/>
    </row>
    <row r="25" spans="2:25" ht="83.25" customHeight="1" x14ac:dyDescent="0.15">
      <c r="B25" s="1314"/>
      <c r="C25" s="1314"/>
      <c r="D25" s="1314"/>
      <c r="E25" s="1314"/>
      <c r="F25" s="1314"/>
      <c r="G25" s="1314"/>
      <c r="H25" s="1314"/>
      <c r="I25" s="1314"/>
      <c r="J25" s="1314"/>
      <c r="K25" s="1314"/>
      <c r="L25" s="1311"/>
      <c r="M25" s="1312"/>
      <c r="N25" s="1313"/>
      <c r="O25" s="1313"/>
      <c r="P25" s="1312"/>
      <c r="Q25" s="1312"/>
      <c r="R25" s="1312"/>
      <c r="S25" s="1312"/>
      <c r="T25" s="1312"/>
      <c r="U25" s="1312"/>
      <c r="V25" s="1312"/>
      <c r="W25" s="1312"/>
      <c r="X25" s="1310"/>
      <c r="Y25" s="1310"/>
    </row>
    <row r="26" spans="2:25" ht="83.25" customHeight="1" x14ac:dyDescent="0.15">
      <c r="B26" s="1314"/>
      <c r="C26" s="1314"/>
      <c r="D26" s="1314"/>
      <c r="E26" s="1314"/>
      <c r="F26" s="1314"/>
      <c r="G26" s="1314"/>
      <c r="H26" s="1314"/>
      <c r="I26" s="1314"/>
      <c r="J26" s="1314"/>
      <c r="K26" s="1314"/>
      <c r="L26" s="1311"/>
      <c r="M26" s="1312"/>
      <c r="N26" s="1313"/>
      <c r="O26" s="1313"/>
      <c r="P26" s="1312"/>
      <c r="Q26" s="1312"/>
      <c r="R26" s="1312"/>
      <c r="S26" s="1312"/>
      <c r="T26" s="1312"/>
      <c r="U26" s="1312"/>
      <c r="V26" s="1312"/>
      <c r="W26" s="1312"/>
      <c r="X26" s="1310"/>
      <c r="Y26" s="1310"/>
    </row>
    <row r="27" spans="2:25" ht="83.25" customHeight="1" x14ac:dyDescent="0.15">
      <c r="L27" s="1311"/>
      <c r="M27" s="1312"/>
    </row>
    <row r="28" spans="2:25" ht="83.25" customHeight="1" x14ac:dyDescent="0.15"/>
    <row r="29" spans="2:25" ht="83.25" customHeight="1" x14ac:dyDescent="0.15"/>
  </sheetData>
  <mergeCells count="1">
    <mergeCell ref="B1:Y1"/>
  </mergeCells>
  <phoneticPr fontId="1"/>
  <pageMargins left="0.7" right="0.7" top="0.75" bottom="0.75" header="0.3" footer="0.3"/>
  <pageSetup paperSize="9" scale="26"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S158"/>
  <sheetViews>
    <sheetView showGridLines="0" view="pageBreakPreview" zoomScaleNormal="100" zoomScaleSheetLayoutView="100" workbookViewId="0">
      <pane ySplit="7" topLeftCell="A122" activePane="bottomLeft" state="frozen"/>
      <selection activeCell="X81" sqref="X81:Z81"/>
      <selection pane="bottomLeft" activeCell="K6" sqref="K6:L6"/>
    </sheetView>
  </sheetViews>
  <sheetFormatPr defaultRowHeight="13.5" x14ac:dyDescent="0.15"/>
  <cols>
    <col min="1" max="1" width="0.375" style="22" customWidth="1"/>
    <col min="2" max="2" width="4.375" style="22" customWidth="1"/>
    <col min="3" max="3" width="5" style="8" customWidth="1"/>
    <col min="4" max="10" width="5" style="22" customWidth="1"/>
    <col min="11" max="11" width="5" style="8" customWidth="1"/>
    <col min="12" max="12" width="5" style="22" customWidth="1"/>
    <col min="13" max="14" width="5" style="8" customWidth="1"/>
    <col min="15" max="33" width="5" style="22" customWidth="1"/>
    <col min="34" max="34" width="4.75" style="22" customWidth="1"/>
    <col min="35" max="35" width="3.125" style="22" customWidth="1"/>
    <col min="36" max="42" width="5" style="22" customWidth="1"/>
    <col min="43" max="16384" width="9" style="22"/>
  </cols>
  <sheetData>
    <row r="1" spans="1:38" s="344" customFormat="1" ht="2.25" customHeight="1" thickBot="1" x14ac:dyDescent="0.2">
      <c r="B1" s="546"/>
      <c r="C1" s="546"/>
      <c r="D1" s="546"/>
      <c r="E1" s="546"/>
      <c r="F1" s="2055" t="s">
        <v>501</v>
      </c>
      <c r="G1" s="2055"/>
      <c r="H1" s="2055"/>
      <c r="I1" s="2055"/>
      <c r="J1" s="2055"/>
      <c r="K1" s="2055"/>
      <c r="L1" s="2055"/>
      <c r="M1" s="2055"/>
      <c r="N1" s="2055"/>
      <c r="O1" s="2055"/>
      <c r="P1" s="2055"/>
      <c r="Q1" s="2055"/>
      <c r="R1" s="2055"/>
      <c r="S1" s="2055"/>
      <c r="T1" s="2055"/>
      <c r="U1" s="2055"/>
      <c r="V1" s="2055"/>
      <c r="W1" s="2055"/>
      <c r="X1" s="2055"/>
      <c r="Y1" s="2055"/>
      <c r="Z1" s="2055"/>
      <c r="AA1" s="2055"/>
      <c r="AB1" s="2055"/>
      <c r="AC1" s="2055"/>
      <c r="AD1" s="546"/>
    </row>
    <row r="2" spans="1:38" s="344" customFormat="1" ht="21" customHeight="1" thickBot="1" x14ac:dyDescent="0.2">
      <c r="A2" s="546"/>
      <c r="B2" s="2073" t="str">
        <f>IF(OR(D5="×",I6="×",K6="×"),"提出不可","提出ＯＫ")</f>
        <v>提出不可</v>
      </c>
      <c r="C2" s="2073"/>
      <c r="D2" s="2073"/>
      <c r="E2" s="2073"/>
      <c r="F2" s="2055"/>
      <c r="G2" s="2055"/>
      <c r="H2" s="2055"/>
      <c r="I2" s="2055"/>
      <c r="J2" s="2055"/>
      <c r="K2" s="2055"/>
      <c r="L2" s="2055"/>
      <c r="M2" s="2055"/>
      <c r="N2" s="2055"/>
      <c r="O2" s="2055"/>
      <c r="P2" s="2055"/>
      <c r="Q2" s="2055"/>
      <c r="R2" s="2055"/>
      <c r="S2" s="2055"/>
      <c r="T2" s="2055"/>
      <c r="U2" s="2055"/>
      <c r="V2" s="2055"/>
      <c r="W2" s="2055"/>
      <c r="X2" s="2055"/>
      <c r="Y2" s="2055"/>
      <c r="Z2" s="2055"/>
      <c r="AA2" s="2055"/>
      <c r="AB2" s="2055"/>
      <c r="AC2" s="2055"/>
      <c r="AD2" s="2056" t="s">
        <v>212</v>
      </c>
      <c r="AE2" s="2057"/>
      <c r="AF2" s="2068"/>
      <c r="AG2" s="2069"/>
    </row>
    <row r="3" spans="1:38" s="344" customFormat="1" ht="6" customHeight="1" x14ac:dyDescent="0.15">
      <c r="B3" s="2073"/>
      <c r="C3" s="2073"/>
      <c r="D3" s="2073"/>
      <c r="E3" s="2073"/>
      <c r="F3" s="536"/>
      <c r="G3" s="551"/>
      <c r="H3" s="536"/>
      <c r="M3" s="545"/>
      <c r="AI3" s="345"/>
      <c r="AJ3" s="346"/>
      <c r="AK3" s="347"/>
    </row>
    <row r="4" spans="1:38" s="344" customFormat="1" ht="2.25" customHeight="1" thickBot="1" x14ac:dyDescent="0.2">
      <c r="B4" s="547"/>
      <c r="C4" s="547"/>
      <c r="D4" s="559"/>
      <c r="E4" s="559"/>
      <c r="F4" s="560"/>
      <c r="G4" s="560"/>
      <c r="H4" s="536"/>
      <c r="M4" s="545"/>
      <c r="N4" s="2070" t="s">
        <v>435</v>
      </c>
      <c r="O4" s="2070"/>
      <c r="P4" s="2070"/>
      <c r="Q4" s="2070"/>
      <c r="R4" s="2070"/>
      <c r="S4" s="2070"/>
      <c r="T4" s="2070"/>
      <c r="U4" s="2070"/>
      <c r="V4" s="2070"/>
      <c r="W4" s="2070"/>
      <c r="X4" s="2070"/>
      <c r="Y4" s="2070"/>
      <c r="Z4" s="2070"/>
      <c r="AA4" s="2070"/>
      <c r="AB4" s="2070"/>
      <c r="AC4" s="2070"/>
      <c r="AD4" s="2070"/>
      <c r="AE4" s="2070"/>
      <c r="AF4" s="2070"/>
      <c r="AG4" s="2070"/>
      <c r="AI4" s="345"/>
      <c r="AJ4" s="346"/>
      <c r="AK4" s="347"/>
    </row>
    <row r="5" spans="1:38" s="344" customFormat="1" ht="12.75" customHeight="1" x14ac:dyDescent="0.15">
      <c r="B5" s="2083" t="s">
        <v>560</v>
      </c>
      <c r="C5" s="2084"/>
      <c r="D5" s="2077" t="str">
        <f>IF(OR(B9="×",B11="×",B15="×",B18="×",B19="×",B21="×",B23="×",B24="×",B26="×",B29="×",B30="×",B31="×",B33="×",B42="×",B47="×",B52="×",B54="×",B56="×",B61="×",B66="×",B83="×",B88="×",B95="×",B97="×",B103="×",B109="×",B115="×",B121="×",B127="×",B133="×",B139="×",B145="×",B151="×"),"未完成","ＯＫ")</f>
        <v>未完成</v>
      </c>
      <c r="E5" s="2078"/>
      <c r="F5" s="2078"/>
      <c r="G5" s="2079"/>
      <c r="H5" s="536"/>
      <c r="I5" s="2071" t="s">
        <v>561</v>
      </c>
      <c r="J5" s="2072"/>
      <c r="K5" s="2071" t="s">
        <v>562</v>
      </c>
      <c r="L5" s="2072"/>
      <c r="N5" s="2070"/>
      <c r="O5" s="2070"/>
      <c r="P5" s="2070"/>
      <c r="Q5" s="2070"/>
      <c r="R5" s="2070"/>
      <c r="S5" s="2070"/>
      <c r="T5" s="2070"/>
      <c r="U5" s="2070"/>
      <c r="V5" s="2070"/>
      <c r="W5" s="2070"/>
      <c r="X5" s="2070"/>
      <c r="Y5" s="2070"/>
      <c r="Z5" s="2070"/>
      <c r="AA5" s="2070"/>
      <c r="AB5" s="2070"/>
      <c r="AC5" s="2070"/>
      <c r="AD5" s="2070"/>
      <c r="AE5" s="2070"/>
      <c r="AF5" s="2070"/>
      <c r="AG5" s="2070"/>
      <c r="AI5" s="347"/>
    </row>
    <row r="6" spans="1:38" s="344" customFormat="1" ht="16.5" customHeight="1" thickBot="1" x14ac:dyDescent="0.2">
      <c r="B6" s="2085"/>
      <c r="C6" s="2086"/>
      <c r="D6" s="2080"/>
      <c r="E6" s="2081"/>
      <c r="F6" s="2081"/>
      <c r="G6" s="2082"/>
      <c r="H6" s="536"/>
      <c r="I6" s="2074" t="str">
        <f>IF(入力2【名簿】!D2="ＯＫ","○","×")</f>
        <v>×</v>
      </c>
      <c r="J6" s="2075"/>
      <c r="K6" s="2076" t="str">
        <f>IF(OR('入力3【⑥計画書 9時】'!E2="ＯＫ",'入力3【⑥計画書 13時】'!E2="ＯＫ"),"○","×")</f>
        <v>×</v>
      </c>
      <c r="L6" s="2075"/>
      <c r="N6" s="2070"/>
      <c r="O6" s="2070"/>
      <c r="P6" s="2070"/>
      <c r="Q6" s="2070"/>
      <c r="R6" s="2070"/>
      <c r="S6" s="2070"/>
      <c r="T6" s="2070"/>
      <c r="U6" s="2070"/>
      <c r="V6" s="2070"/>
      <c r="W6" s="2070"/>
      <c r="X6" s="2070"/>
      <c r="Y6" s="2070"/>
      <c r="Z6" s="2070"/>
      <c r="AA6" s="2070"/>
      <c r="AB6" s="2070"/>
      <c r="AC6" s="2070"/>
      <c r="AD6" s="2070"/>
      <c r="AE6" s="2070"/>
      <c r="AF6" s="2070"/>
      <c r="AG6" s="2070"/>
      <c r="AI6" s="347"/>
      <c r="AJ6" s="347"/>
    </row>
    <row r="7" spans="1:38" s="348" customFormat="1" ht="2.25" customHeight="1" x14ac:dyDescent="0.15">
      <c r="B7" s="1120" t="str">
        <f>IF(F13="","","　"&amp;F13&amp;" "&amp;J13)</f>
        <v/>
      </c>
      <c r="F7" s="349"/>
      <c r="G7" s="349"/>
      <c r="H7" s="349"/>
      <c r="I7" s="349"/>
      <c r="J7" s="350"/>
      <c r="K7" s="350"/>
      <c r="L7" s="350"/>
      <c r="M7" s="350"/>
      <c r="AJ7" s="761"/>
    </row>
    <row r="8" spans="1:38" ht="30" customHeight="1" thickBot="1" x14ac:dyDescent="0.2">
      <c r="B8" s="1840" t="s">
        <v>404</v>
      </c>
      <c r="C8" s="1840"/>
      <c r="D8" s="1840"/>
      <c r="E8" s="1840"/>
      <c r="F8" s="1840"/>
      <c r="G8" s="1840"/>
      <c r="H8" s="1840"/>
      <c r="I8" s="1840"/>
      <c r="J8" s="1840"/>
      <c r="K8" s="1840"/>
      <c r="L8" s="1840"/>
      <c r="M8" s="1840"/>
      <c r="N8" s="1840"/>
      <c r="O8" s="1840"/>
      <c r="P8" s="1840"/>
      <c r="Q8" s="1840"/>
      <c r="R8" s="1840"/>
      <c r="S8" s="1840"/>
      <c r="T8" s="1840"/>
      <c r="U8" s="1840"/>
      <c r="V8" s="1840"/>
      <c r="W8" s="1840"/>
      <c r="X8" s="1840"/>
      <c r="AA8" s="201"/>
      <c r="AB8" s="201"/>
      <c r="AC8" s="201"/>
      <c r="AD8" s="201"/>
      <c r="AE8" s="201"/>
      <c r="AF8" s="201"/>
      <c r="AG8" s="201"/>
      <c r="AH8" s="201"/>
      <c r="AI8" s="201"/>
      <c r="AJ8" s="201"/>
      <c r="AK8" s="362"/>
    </row>
    <row r="9" spans="1:38" ht="33.75" customHeight="1" thickBot="1" x14ac:dyDescent="0.2">
      <c r="B9" s="524" t="str">
        <f>IF(V9="","×","○")</f>
        <v>×</v>
      </c>
      <c r="C9" s="1748" t="s">
        <v>553</v>
      </c>
      <c r="D9" s="1749"/>
      <c r="E9" s="1749"/>
      <c r="F9" s="1749"/>
      <c r="G9" s="1749"/>
      <c r="H9" s="1749"/>
      <c r="I9" s="1749"/>
      <c r="J9" s="1749"/>
      <c r="K9" s="1749"/>
      <c r="L9" s="1749"/>
      <c r="M9" s="1749"/>
      <c r="N9" s="1749"/>
      <c r="O9" s="1749"/>
      <c r="P9" s="1749"/>
      <c r="Q9" s="1749"/>
      <c r="R9" s="1749"/>
      <c r="S9" s="1749"/>
      <c r="T9" s="1749"/>
      <c r="U9" s="1750"/>
      <c r="V9" s="1751"/>
      <c r="W9" s="1752"/>
      <c r="Z9" s="201"/>
      <c r="AA9" s="201"/>
      <c r="AB9" s="201"/>
      <c r="AC9" s="201"/>
      <c r="AD9" s="201"/>
      <c r="AE9" s="201"/>
      <c r="AF9" s="201"/>
      <c r="AG9" s="201"/>
      <c r="AH9" s="201"/>
      <c r="AI9" s="201"/>
      <c r="AJ9" s="201"/>
      <c r="AK9" s="362"/>
      <c r="AL9" s="2"/>
    </row>
    <row r="10" spans="1:38" ht="11.25" customHeight="1" thickBot="1" x14ac:dyDescent="0.2">
      <c r="A10" s="322"/>
      <c r="B10" s="948"/>
      <c r="C10" s="330"/>
      <c r="D10" s="949"/>
      <c r="E10" s="949"/>
      <c r="F10" s="1007"/>
      <c r="G10" s="1007"/>
      <c r="H10" s="1007"/>
      <c r="I10" s="1007"/>
      <c r="J10" s="949"/>
      <c r="K10" s="949"/>
      <c r="L10" s="950"/>
      <c r="M10" s="950"/>
      <c r="N10" s="950"/>
      <c r="O10" s="950"/>
      <c r="P10" s="950"/>
      <c r="Q10" s="950"/>
      <c r="R10" s="951"/>
      <c r="S10" s="951"/>
      <c r="T10" s="951"/>
      <c r="U10" s="951"/>
      <c r="V10" s="951"/>
      <c r="W10" s="952"/>
      <c r="X10" s="953"/>
      <c r="Y10" s="953"/>
      <c r="Z10" s="331"/>
      <c r="AA10" s="331"/>
      <c r="AB10" s="331"/>
      <c r="AC10" s="331"/>
      <c r="AD10" s="331"/>
      <c r="AE10" s="331"/>
      <c r="AF10" s="331"/>
      <c r="AG10" s="331"/>
      <c r="AH10" s="331"/>
      <c r="AI10" s="331"/>
      <c r="AJ10" s="331"/>
      <c r="AK10" s="202"/>
      <c r="AL10" s="202"/>
    </row>
    <row r="11" spans="1:38" ht="30" customHeight="1" thickBot="1" x14ac:dyDescent="0.2">
      <c r="B11" s="524" t="str">
        <f>IF(F11="","×","○")</f>
        <v>×</v>
      </c>
      <c r="C11" s="2061" t="s">
        <v>521</v>
      </c>
      <c r="D11" s="1921"/>
      <c r="E11" s="1922"/>
      <c r="F11" s="2058"/>
      <c r="G11" s="2059"/>
      <c r="H11" s="2059"/>
      <c r="I11" s="2060"/>
      <c r="J11" s="201"/>
      <c r="K11" s="201"/>
      <c r="L11" s="201"/>
      <c r="M11" s="201"/>
      <c r="N11" s="201"/>
      <c r="O11" s="201"/>
      <c r="P11" s="201"/>
      <c r="Q11" s="201"/>
      <c r="R11" s="201"/>
      <c r="S11" s="201"/>
      <c r="T11" s="201"/>
      <c r="U11" s="362"/>
      <c r="V11" s="2"/>
    </row>
    <row r="12" spans="1:38" ht="22.5" customHeight="1" thickBot="1" x14ac:dyDescent="0.2">
      <c r="A12" s="322"/>
      <c r="B12" s="948"/>
      <c r="C12" s="1784" t="s">
        <v>539</v>
      </c>
      <c r="D12" s="1784"/>
      <c r="E12" s="1784"/>
      <c r="F12" s="1784"/>
      <c r="G12" s="1784"/>
      <c r="H12" s="1784"/>
      <c r="I12" s="1784"/>
      <c r="J12" s="1784"/>
      <c r="K12" s="1784"/>
      <c r="L12" s="1784"/>
      <c r="M12" s="1784"/>
      <c r="N12" s="1784"/>
      <c r="O12" s="1784"/>
      <c r="P12" s="1784"/>
      <c r="Q12" s="1784"/>
      <c r="R12" s="1784"/>
      <c r="S12" s="1784"/>
      <c r="T12" s="1784"/>
      <c r="U12" s="1784"/>
      <c r="V12" s="1784"/>
      <c r="W12" s="1784"/>
      <c r="X12" s="1784"/>
      <c r="Y12" s="1784"/>
      <c r="Z12" s="1784"/>
      <c r="AA12" s="1784"/>
      <c r="AB12" s="1784"/>
      <c r="AC12" s="1784"/>
      <c r="AD12" s="1784"/>
      <c r="AE12" s="1784"/>
      <c r="AF12" s="331"/>
      <c r="AG12" s="331"/>
      <c r="AH12" s="331"/>
      <c r="AI12" s="331"/>
      <c r="AJ12" s="331"/>
      <c r="AK12" s="202"/>
      <c r="AL12" s="202"/>
    </row>
    <row r="13" spans="1:38" ht="30" customHeight="1" thickBot="1" x14ac:dyDescent="0.2">
      <c r="B13" s="524" t="str">
        <f>IF(F13="","×","○")</f>
        <v>×</v>
      </c>
      <c r="C13" s="2061" t="s">
        <v>522</v>
      </c>
      <c r="D13" s="1921"/>
      <c r="E13" s="1922"/>
      <c r="F13" s="2058"/>
      <c r="G13" s="2059"/>
      <c r="H13" s="2059"/>
      <c r="I13" s="2059"/>
      <c r="J13" s="2053">
        <f>F11</f>
        <v>0</v>
      </c>
      <c r="K13" s="2053"/>
      <c r="L13" s="2053"/>
      <c r="M13" s="2054"/>
      <c r="N13" s="201"/>
      <c r="O13" s="201"/>
      <c r="P13" s="201"/>
      <c r="Q13" s="201"/>
      <c r="R13" s="201"/>
      <c r="S13" s="201"/>
      <c r="T13" s="201"/>
      <c r="U13" s="362"/>
      <c r="V13" s="2"/>
    </row>
    <row r="14" spans="1:38" ht="22.5" customHeight="1" thickBot="1" x14ac:dyDescent="0.2">
      <c r="A14" s="279"/>
      <c r="B14" s="525"/>
      <c r="C14" s="1784" t="s">
        <v>306</v>
      </c>
      <c r="D14" s="1784"/>
      <c r="E14" s="1784"/>
      <c r="F14" s="1784"/>
      <c r="G14" s="1784"/>
      <c r="H14" s="1784"/>
      <c r="I14" s="1784"/>
      <c r="J14" s="1784"/>
      <c r="K14" s="1784"/>
      <c r="L14" s="1784"/>
      <c r="M14" s="1784"/>
      <c r="N14" s="1784"/>
      <c r="O14" s="1784"/>
      <c r="P14" s="1784"/>
      <c r="Q14" s="1784"/>
      <c r="R14" s="1784"/>
      <c r="S14" s="1784"/>
      <c r="T14" s="1784"/>
      <c r="U14" s="1784"/>
      <c r="V14" s="1784"/>
      <c r="W14" s="1784"/>
      <c r="X14" s="1784"/>
      <c r="Y14" s="1784"/>
      <c r="Z14" s="1784"/>
      <c r="AA14" s="1784"/>
      <c r="AB14" s="1784"/>
      <c r="AC14" s="1784"/>
      <c r="AD14" s="1784"/>
      <c r="AE14" s="1784"/>
      <c r="AF14" s="201"/>
      <c r="AG14" s="201"/>
      <c r="AH14" s="201"/>
      <c r="AI14" s="201"/>
      <c r="AJ14" s="201"/>
      <c r="AK14" s="362"/>
    </row>
    <row r="15" spans="1:38" ht="15" customHeight="1" x14ac:dyDescent="0.15">
      <c r="A15" s="2"/>
      <c r="B15" s="1733" t="str">
        <f>IF(OR(F16="",Q16=""),"×","○")</f>
        <v>×</v>
      </c>
      <c r="C15" s="1929" t="s">
        <v>39</v>
      </c>
      <c r="D15" s="1930"/>
      <c r="E15" s="1931"/>
      <c r="F15" s="1935" t="str">
        <f>PHONETIC(F16)</f>
        <v/>
      </c>
      <c r="G15" s="1936"/>
      <c r="H15" s="1936"/>
      <c r="I15" s="1936"/>
      <c r="J15" s="1936"/>
      <c r="K15" s="1936"/>
      <c r="L15" s="1936"/>
      <c r="M15" s="1937"/>
      <c r="N15" s="1929" t="s">
        <v>40</v>
      </c>
      <c r="O15" s="1930"/>
      <c r="P15" s="1930"/>
      <c r="Q15" s="1938" t="str">
        <f>PHONETIC(Q16)</f>
        <v/>
      </c>
      <c r="R15" s="1939"/>
      <c r="S15" s="1939"/>
      <c r="T15" s="1939"/>
      <c r="U15" s="1939"/>
      <c r="V15" s="1939"/>
      <c r="W15" s="1939"/>
      <c r="X15" s="1940"/>
      <c r="Z15" s="201"/>
      <c r="AA15" s="201"/>
      <c r="AB15" s="201"/>
      <c r="AC15" s="201"/>
      <c r="AD15" s="201"/>
      <c r="AE15" s="201"/>
      <c r="AF15" s="201"/>
      <c r="AG15" s="201"/>
      <c r="AH15" s="201"/>
      <c r="AI15" s="201"/>
      <c r="AJ15" s="201"/>
      <c r="AK15" s="362"/>
    </row>
    <row r="16" spans="1:38" ht="30" customHeight="1" thickBot="1" x14ac:dyDescent="0.2">
      <c r="A16" s="2"/>
      <c r="B16" s="1733"/>
      <c r="C16" s="1932"/>
      <c r="D16" s="1933"/>
      <c r="E16" s="1934"/>
      <c r="F16" s="1941"/>
      <c r="G16" s="1942"/>
      <c r="H16" s="1942"/>
      <c r="I16" s="1942"/>
      <c r="J16" s="1942"/>
      <c r="K16" s="1942"/>
      <c r="L16" s="1942"/>
      <c r="M16" s="1943"/>
      <c r="N16" s="1932"/>
      <c r="O16" s="1933"/>
      <c r="P16" s="1933"/>
      <c r="Q16" s="1944"/>
      <c r="R16" s="1945"/>
      <c r="S16" s="1945"/>
      <c r="T16" s="1945"/>
      <c r="U16" s="1945"/>
      <c r="V16" s="1945"/>
      <c r="W16" s="1945"/>
      <c r="X16" s="1946"/>
      <c r="AA16" s="201"/>
      <c r="AB16" s="201"/>
      <c r="AC16" s="201"/>
      <c r="AD16" s="201"/>
      <c r="AE16" s="201"/>
      <c r="AF16" s="201"/>
      <c r="AG16" s="201"/>
      <c r="AH16" s="201"/>
      <c r="AI16" s="201"/>
      <c r="AJ16" s="201"/>
      <c r="AK16" s="362"/>
    </row>
    <row r="17" spans="1:45" ht="23.25" customHeight="1" thickBot="1" x14ac:dyDescent="0.2">
      <c r="A17" s="2"/>
      <c r="B17" s="527"/>
      <c r="C17" s="1730" t="s">
        <v>280</v>
      </c>
      <c r="D17" s="1730"/>
      <c r="E17" s="1730"/>
      <c r="F17" s="1730"/>
      <c r="G17" s="1730"/>
      <c r="H17" s="1730"/>
      <c r="I17" s="1730"/>
      <c r="J17" s="1730"/>
      <c r="K17" s="1730"/>
      <c r="L17" s="1730"/>
      <c r="M17" s="1730"/>
      <c r="N17" s="1730"/>
      <c r="O17" s="1730"/>
      <c r="P17" s="1730"/>
      <c r="Q17" s="1730"/>
      <c r="R17" s="1730"/>
      <c r="S17" s="1730"/>
      <c r="T17" s="1730"/>
      <c r="U17" s="1730"/>
      <c r="V17" s="1730"/>
      <c r="W17" s="1730"/>
      <c r="X17" s="1730"/>
      <c r="Z17" s="201"/>
      <c r="AA17" s="201"/>
      <c r="AB17" s="201"/>
      <c r="AC17" s="201"/>
      <c r="AD17" s="201"/>
      <c r="AE17" s="201"/>
      <c r="AF17" s="201"/>
      <c r="AG17" s="201"/>
      <c r="AH17" s="201"/>
      <c r="AI17" s="201"/>
      <c r="AJ17" s="201"/>
      <c r="AK17" s="362"/>
    </row>
    <row r="18" spans="1:45" ht="30" customHeight="1" thickBot="1" x14ac:dyDescent="0.2">
      <c r="A18" s="2"/>
      <c r="B18" s="523" t="str">
        <f>IF(OR(G18="",I18="",L18="",O18="",AB18="×"),"×","○")</f>
        <v>×</v>
      </c>
      <c r="C18" s="1926" t="s">
        <v>268</v>
      </c>
      <c r="D18" s="1926"/>
      <c r="E18" s="1927"/>
      <c r="F18" s="21" t="s">
        <v>134</v>
      </c>
      <c r="G18" s="506"/>
      <c r="H18" s="31" t="s">
        <v>41</v>
      </c>
      <c r="I18" s="1928"/>
      <c r="J18" s="1928"/>
      <c r="K18" s="32"/>
      <c r="L18" s="1817"/>
      <c r="M18" s="1817"/>
      <c r="N18" s="562" t="s">
        <v>269</v>
      </c>
      <c r="O18" s="1841"/>
      <c r="P18" s="1841"/>
      <c r="Q18" s="1841"/>
      <c r="R18" s="1841"/>
      <c r="S18" s="1841"/>
      <c r="T18" s="1841"/>
      <c r="U18" s="1841"/>
      <c r="V18" s="1841"/>
      <c r="W18" s="1841"/>
      <c r="X18" s="1842"/>
      <c r="Y18" s="270"/>
      <c r="Z18" s="201"/>
      <c r="AA18" s="201"/>
      <c r="AB18" s="765" t="str">
        <f>IF(OR(AC18="×",AE18="×",AF18="×",AG18="×"),"×","○")</f>
        <v>○</v>
      </c>
      <c r="AC18" s="765" t="str">
        <f>IF(COUNTIF(L18, "*県"), "×", "○")</f>
        <v>○</v>
      </c>
      <c r="AD18" s="765" t="str">
        <f>IF(COUNTIF(L18, "*都"), "×", "○")</f>
        <v>○</v>
      </c>
      <c r="AE18" s="765" t="str">
        <f>IF(OR(AD18="○",AND(AD18="×",L18="京都")),"○","×")</f>
        <v>○</v>
      </c>
      <c r="AF18" s="765" t="str">
        <f>IF(COUNTIF(L18, "*道"), "×", "○")</f>
        <v>○</v>
      </c>
      <c r="AG18" s="765" t="str">
        <f>IF(COUNTIF(L18, "*府"), "×", "○")</f>
        <v>○</v>
      </c>
      <c r="AH18" s="201"/>
      <c r="AI18" s="201"/>
      <c r="AJ18" s="201"/>
      <c r="AK18" s="201"/>
      <c r="AL18" s="362"/>
    </row>
    <row r="19" spans="1:45" ht="30" customHeight="1" thickBot="1" x14ac:dyDescent="0.2">
      <c r="A19" s="2"/>
      <c r="B19" s="523" t="str">
        <f>IF(OR(G19="",I19="",L19="",O19="",AB19="×"),"×","○")</f>
        <v>×</v>
      </c>
      <c r="C19" s="1926" t="s">
        <v>199</v>
      </c>
      <c r="D19" s="1926"/>
      <c r="E19" s="1927"/>
      <c r="F19" s="21" t="s">
        <v>134</v>
      </c>
      <c r="G19" s="506"/>
      <c r="H19" s="31" t="s">
        <v>41</v>
      </c>
      <c r="I19" s="1928"/>
      <c r="J19" s="1928"/>
      <c r="K19" s="32"/>
      <c r="L19" s="1817"/>
      <c r="M19" s="1817"/>
      <c r="N19" s="563" t="s">
        <v>269</v>
      </c>
      <c r="O19" s="1841"/>
      <c r="P19" s="1841"/>
      <c r="Q19" s="1841"/>
      <c r="R19" s="1841"/>
      <c r="S19" s="1841"/>
      <c r="T19" s="1841"/>
      <c r="U19" s="1841"/>
      <c r="V19" s="1841"/>
      <c r="W19" s="1841"/>
      <c r="X19" s="1842"/>
      <c r="Y19" s="270"/>
      <c r="Z19" s="270"/>
      <c r="AA19" s="201"/>
      <c r="AB19" s="765" t="str">
        <f>IF(OR(AC19="×",AE19="×",AF19="×",AG19="×"),"×","○")</f>
        <v>○</v>
      </c>
      <c r="AC19" s="765" t="str">
        <f>IF(COUNTIF(L19, "*県"), "×", "○")</f>
        <v>○</v>
      </c>
      <c r="AD19" s="765" t="str">
        <f>IF(COUNTIF(L19, "*都"), "×", "○")</f>
        <v>○</v>
      </c>
      <c r="AE19" s="765" t="str">
        <f>IF(OR(AD19="○",AND(AD19="×",L19="京都")),"○","×")</f>
        <v>○</v>
      </c>
      <c r="AF19" s="765" t="str">
        <f>IF(COUNTIF(L19, "*道"), "×", "○")</f>
        <v>○</v>
      </c>
      <c r="AG19" s="765" t="str">
        <f>IF(COUNTIF(L19, "*府"), "×", "○")</f>
        <v>○</v>
      </c>
      <c r="AH19" s="201"/>
      <c r="AI19" s="201"/>
      <c r="AJ19" s="201"/>
      <c r="AK19" s="201"/>
      <c r="AL19" s="362"/>
    </row>
    <row r="20" spans="1:45" ht="22.5" customHeight="1" thickBot="1" x14ac:dyDescent="0.2">
      <c r="A20" s="2"/>
      <c r="B20" s="527"/>
      <c r="C20" s="1730" t="s">
        <v>281</v>
      </c>
      <c r="D20" s="1730"/>
      <c r="E20" s="1730"/>
      <c r="F20" s="1730"/>
      <c r="G20" s="1730"/>
      <c r="H20" s="1730"/>
      <c r="I20" s="1730"/>
      <c r="J20" s="1730"/>
      <c r="K20" s="1730"/>
      <c r="L20" s="1730"/>
      <c r="M20" s="1730"/>
      <c r="N20" s="1730"/>
      <c r="O20" s="1730"/>
      <c r="P20" s="1730"/>
      <c r="Q20" s="1730"/>
      <c r="R20" s="1730"/>
      <c r="S20" s="1730"/>
      <c r="T20" s="1730"/>
      <c r="U20" s="1730"/>
      <c r="V20" s="1730"/>
      <c r="W20" s="1730"/>
      <c r="X20" s="1730"/>
      <c r="Z20" s="319"/>
      <c r="AA20" s="319"/>
      <c r="AB20" s="319"/>
      <c r="AC20" s="319"/>
      <c r="AD20" s="319"/>
      <c r="AE20" s="319"/>
      <c r="AF20" s="319"/>
      <c r="AG20" s="319"/>
      <c r="AH20" s="319"/>
      <c r="AI20" s="319"/>
      <c r="AJ20" s="319"/>
      <c r="AK20" s="319"/>
    </row>
    <row r="21" spans="1:45" ht="30" customHeight="1" thickBot="1" x14ac:dyDescent="0.2">
      <c r="A21" s="2"/>
      <c r="B21" s="526" t="str">
        <f>IF(OR(G21="",J21="",M21="",Q21="",T21="",W21=""),"×","○")</f>
        <v>×</v>
      </c>
      <c r="C21" s="1921" t="s">
        <v>200</v>
      </c>
      <c r="D21" s="1921"/>
      <c r="E21" s="1922"/>
      <c r="F21" s="166" t="s">
        <v>201</v>
      </c>
      <c r="G21" s="1923"/>
      <c r="H21" s="1843"/>
      <c r="I21" s="123" t="s">
        <v>276</v>
      </c>
      <c r="J21" s="1843"/>
      <c r="K21" s="1843"/>
      <c r="L21" s="123" t="s">
        <v>277</v>
      </c>
      <c r="M21" s="1843"/>
      <c r="N21" s="1844"/>
      <c r="O21" s="1845" t="s">
        <v>202</v>
      </c>
      <c r="P21" s="1846"/>
      <c r="Q21" s="1847"/>
      <c r="R21" s="1847"/>
      <c r="S21" s="133" t="s">
        <v>278</v>
      </c>
      <c r="T21" s="1847"/>
      <c r="U21" s="1847"/>
      <c r="V21" s="133" t="s">
        <v>279</v>
      </c>
      <c r="W21" s="1924"/>
      <c r="X21" s="1925"/>
      <c r="Y21" s="319"/>
      <c r="Z21" s="319"/>
      <c r="AA21" s="319"/>
      <c r="AB21" s="319"/>
      <c r="AC21" s="319"/>
      <c r="AD21" s="319"/>
      <c r="AE21" s="319"/>
      <c r="AF21" s="319"/>
      <c r="AG21" s="319"/>
      <c r="AH21" s="319"/>
      <c r="AI21" s="319"/>
      <c r="AJ21" s="319"/>
      <c r="AK21" s="319"/>
    </row>
    <row r="22" spans="1:45" s="262" customFormat="1" ht="18.75" customHeight="1" thickBot="1" x14ac:dyDescent="0.2">
      <c r="B22" s="528"/>
      <c r="C22" s="945" t="str">
        <f>IF(V24="","",K22)</f>
        <v/>
      </c>
      <c r="D22" s="946" t="str">
        <f>IF(V24="","",IF(H23&lt;2," ",K22+1))</f>
        <v/>
      </c>
      <c r="E22" s="946" t="str">
        <f>IF(V24="","",IF(H23&lt;3," ",K22+2))</f>
        <v/>
      </c>
      <c r="F22" s="946" t="str">
        <f>IF(V24="","",IF(H23&lt;4," ",K22+3))</f>
        <v/>
      </c>
      <c r="G22" s="946" t="str">
        <f>IF(V24="","",IF(H23&lt;5," ",K22+4))</f>
        <v/>
      </c>
      <c r="H22" s="947" t="str">
        <f>IF(V24="","",IF(H23&lt;6," ",K22+5))</f>
        <v/>
      </c>
      <c r="I22" s="765"/>
      <c r="K22" s="1848" t="str">
        <f>IF(L24="","",DATE(G24,J24,L24))</f>
        <v/>
      </c>
      <c r="L22" s="1848"/>
      <c r="M22" s="1848"/>
      <c r="N22" s="765" t="str">
        <f>IF(O24="","",IF(Q24&lt;=12,"昼","夕"))</f>
        <v/>
      </c>
      <c r="O22" s="1850" t="str">
        <f>IF(L24="","",K22+F23)</f>
        <v/>
      </c>
      <c r="P22" s="1850"/>
      <c r="Q22" s="1850"/>
      <c r="R22" s="783" t="str">
        <f>IF(L24="","",IF(AA24&lt;=12,"朝","昼"))</f>
        <v/>
      </c>
      <c r="S22" s="782"/>
      <c r="T22" s="782"/>
      <c r="U22" s="1850" t="str">
        <f>IF(OR(G24="",J24="",L24=""),"",(K22-◎施設管理!O13))</f>
        <v/>
      </c>
      <c r="V22" s="1850"/>
      <c r="W22" s="782"/>
      <c r="X22" s="341"/>
      <c r="Y22" s="361"/>
      <c r="Z22" s="361"/>
      <c r="AA22" s="361"/>
      <c r="AB22" s="361"/>
      <c r="AC22" s="361"/>
      <c r="AD22" s="361"/>
      <c r="AE22" s="361"/>
      <c r="AF22" s="361"/>
      <c r="AG22" s="361"/>
      <c r="AH22" s="361"/>
      <c r="AI22" s="361"/>
      <c r="AJ22" s="361"/>
      <c r="AK22" s="759"/>
    </row>
    <row r="23" spans="1:45" ht="30" customHeight="1" thickBot="1" x14ac:dyDescent="0.2">
      <c r="A23" s="278"/>
      <c r="B23" s="523" t="str">
        <f>IF(F23="","×","○")</f>
        <v>×</v>
      </c>
      <c r="C23" s="1818" t="s">
        <v>192</v>
      </c>
      <c r="D23" s="1819"/>
      <c r="E23" s="1820"/>
      <c r="F23" s="267"/>
      <c r="G23" s="124" t="s">
        <v>190</v>
      </c>
      <c r="H23" s="274" t="str">
        <f>IF(F23="","",F23+1)</f>
        <v/>
      </c>
      <c r="I23" s="7" t="s">
        <v>191</v>
      </c>
      <c r="J23" s="1836" t="s">
        <v>548</v>
      </c>
      <c r="K23" s="1837"/>
      <c r="L23" s="1837"/>
      <c r="M23" s="1837"/>
      <c r="N23" s="1837"/>
      <c r="O23" s="1837"/>
      <c r="P23" s="1837"/>
      <c r="Q23" s="1837"/>
      <c r="R23" s="1837"/>
      <c r="S23" s="1837"/>
      <c r="T23" s="1837"/>
      <c r="U23" s="1837"/>
      <c r="V23" s="1837"/>
      <c r="W23" s="1837"/>
      <c r="X23" s="1837"/>
      <c r="Y23" s="1837"/>
      <c r="Z23" s="1837"/>
      <c r="AA23" s="1837"/>
      <c r="AB23" s="1837"/>
      <c r="AC23" s="1"/>
      <c r="AD23" s="1"/>
      <c r="AE23" s="265"/>
      <c r="AF23" s="1"/>
      <c r="AG23" s="1"/>
      <c r="AH23" s="1"/>
      <c r="AI23" s="1"/>
      <c r="AJ23" s="1"/>
      <c r="AK23" s="278"/>
    </row>
    <row r="24" spans="1:45" s="1" customFormat="1" ht="30" customHeight="1" thickBot="1" x14ac:dyDescent="0.2">
      <c r="A24" s="278"/>
      <c r="B24" s="523" t="str">
        <f>IF(AND(LEN(G24)=4,J24&lt;&gt;"",L24&lt;&gt;"",Q24&lt;&gt;"",AA24&lt;&gt;""),"○","×")</f>
        <v>×</v>
      </c>
      <c r="C24" s="1832" t="s">
        <v>2</v>
      </c>
      <c r="D24" s="1833"/>
      <c r="E24" s="1834"/>
      <c r="F24" s="276" t="s">
        <v>275</v>
      </c>
      <c r="G24" s="1835"/>
      <c r="H24" s="1835"/>
      <c r="I24" s="6" t="s">
        <v>3</v>
      </c>
      <c r="J24" s="267"/>
      <c r="K24" s="6" t="s">
        <v>0</v>
      </c>
      <c r="L24" s="267"/>
      <c r="M24" s="6" t="s">
        <v>1</v>
      </c>
      <c r="N24" s="6" t="s">
        <v>15</v>
      </c>
      <c r="O24" s="282" t="str">
        <f>TEXT(K22,"aaa")</f>
        <v/>
      </c>
      <c r="P24" s="6" t="s">
        <v>16</v>
      </c>
      <c r="Q24" s="267"/>
      <c r="R24" s="268" t="s">
        <v>52</v>
      </c>
      <c r="S24" s="268" t="s">
        <v>260</v>
      </c>
      <c r="T24" s="283" t="str">
        <f>IF(OR(F23="",L24=""),"",O22)</f>
        <v/>
      </c>
      <c r="U24" s="268" t="s">
        <v>0</v>
      </c>
      <c r="V24" s="1371" t="str">
        <f>IF(OR(F23="",L24=""),"",O22)</f>
        <v/>
      </c>
      <c r="W24" s="268" t="s">
        <v>1</v>
      </c>
      <c r="X24" s="268" t="s">
        <v>261</v>
      </c>
      <c r="Y24" s="282" t="str">
        <f>IF(OR(F23="",L24=""),"",TEXT(O22,"aaa"))</f>
        <v/>
      </c>
      <c r="Z24" s="268" t="s">
        <v>16</v>
      </c>
      <c r="AA24" s="267"/>
      <c r="AB24" s="7" t="s">
        <v>52</v>
      </c>
      <c r="AC24" s="280"/>
      <c r="AD24" s="281"/>
      <c r="AE24" s="278"/>
      <c r="AK24" s="278"/>
    </row>
    <row r="25" spans="1:45" ht="5.25" customHeight="1" thickBot="1" x14ac:dyDescent="0.2">
      <c r="A25" s="322"/>
      <c r="B25" s="948"/>
      <c r="C25" s="330"/>
      <c r="D25" s="949"/>
      <c r="E25" s="949"/>
      <c r="F25" s="949"/>
      <c r="G25" s="949"/>
      <c r="H25" s="949"/>
      <c r="I25" s="949"/>
      <c r="J25" s="954"/>
      <c r="K25" s="954"/>
      <c r="L25" s="955"/>
      <c r="M25" s="955"/>
      <c r="N25" s="955"/>
      <c r="O25" s="955"/>
      <c r="P25" s="955"/>
      <c r="Q25" s="955"/>
      <c r="R25" s="951"/>
      <c r="S25" s="951"/>
      <c r="T25" s="951"/>
      <c r="U25" s="951"/>
      <c r="V25" s="951"/>
      <c r="W25" s="952"/>
      <c r="X25" s="953"/>
      <c r="Y25" s="953"/>
      <c r="Z25" s="953"/>
      <c r="AA25" s="953"/>
      <c r="AB25" s="953"/>
      <c r="AC25" s="953"/>
      <c r="AD25" s="953"/>
      <c r="AE25" s="953"/>
      <c r="AF25" s="953"/>
      <c r="AG25" s="953"/>
      <c r="AH25" s="953"/>
      <c r="AI25" s="953"/>
      <c r="AJ25" s="953"/>
      <c r="AK25" s="202"/>
      <c r="AL25" s="202"/>
    </row>
    <row r="26" spans="1:45" s="49" customFormat="1" ht="30" customHeight="1" thickBot="1" x14ac:dyDescent="0.2">
      <c r="B26" s="539" t="str">
        <f>IF(OR(AND(F23&lt;&gt;0,F26=""),AND(F23=0,F26&lt;&gt;"")),"×","○")</f>
        <v>○</v>
      </c>
      <c r="C26" s="1832" t="s">
        <v>439</v>
      </c>
      <c r="D26" s="1833"/>
      <c r="E26" s="1834"/>
      <c r="F26" s="1964"/>
      <c r="G26" s="1964"/>
      <c r="H26" s="1964"/>
      <c r="I26" s="1965"/>
      <c r="J26" s="1788" t="str">
        <f>IF(F23=0,"　※ 宿泊を伴わない利用期日になっています。","")</f>
        <v>　※ 宿泊を伴わない利用期日になっています。</v>
      </c>
      <c r="K26" s="1816"/>
      <c r="L26" s="1816"/>
      <c r="M26" s="1816"/>
      <c r="N26" s="1816"/>
      <c r="O26" s="1816"/>
      <c r="P26" s="1816"/>
      <c r="Q26" s="1816"/>
      <c r="R26" s="1816"/>
      <c r="S26" s="1816"/>
      <c r="T26" s="1816"/>
      <c r="U26" s="1816"/>
      <c r="V26" s="555"/>
      <c r="W26" s="555"/>
      <c r="X26" s="555"/>
      <c r="Y26" s="555"/>
      <c r="Z26" s="1096"/>
      <c r="AA26" s="1096"/>
      <c r="AB26" s="1096"/>
      <c r="AC26" s="1096"/>
      <c r="AD26" s="1097"/>
      <c r="AE26" s="1098"/>
      <c r="AF26" s="1098"/>
      <c r="AG26" s="556"/>
      <c r="AH26" s="555"/>
      <c r="AI26" s="555"/>
      <c r="AL26" s="129"/>
    </row>
    <row r="27" spans="1:45" s="1" customFormat="1" ht="30" customHeight="1" x14ac:dyDescent="0.15">
      <c r="A27" s="22"/>
      <c r="B27" s="22"/>
      <c r="C27" s="8"/>
      <c r="D27" s="22"/>
      <c r="E27" s="22"/>
      <c r="F27" s="22"/>
      <c r="G27" s="22"/>
      <c r="H27" s="22"/>
      <c r="I27" s="3"/>
      <c r="J27" s="3"/>
      <c r="K27" s="9"/>
      <c r="L27" s="3"/>
      <c r="M27" s="1966" t="str">
        <f>IF(L29="","",DATE(G29,J29,L29))</f>
        <v/>
      </c>
      <c r="N27" s="1966"/>
      <c r="O27" s="3"/>
      <c r="P27" s="3"/>
      <c r="Q27" s="3"/>
      <c r="R27" s="3"/>
      <c r="S27" s="3"/>
      <c r="T27" s="3"/>
      <c r="U27" s="3"/>
      <c r="V27" s="3"/>
      <c r="W27" s="3"/>
      <c r="X27" s="3"/>
      <c r="Y27" s="3"/>
      <c r="Z27" s="1103"/>
      <c r="AA27" s="1103" t="str">
        <f>IF(AA24="","",IF(H23&lt;=1,"","②朝"))</f>
        <v/>
      </c>
      <c r="AB27" s="1103" t="str">
        <f>IF(AA24="","",IF(H23&lt;=2,"","③朝"))</f>
        <v/>
      </c>
      <c r="AC27" s="1103" t="str">
        <f>IF(AA24="","",IF(H23&lt;=3,"","④朝"))</f>
        <v/>
      </c>
      <c r="AD27" s="1103" t="str">
        <f>IF(AA24="","",IF(H23&lt;=4,"","⑤朝"))</f>
        <v/>
      </c>
      <c r="AE27" s="1103" t="str">
        <f>IF(AA24="","",IF(H23&lt;=5,"","⑥朝"))</f>
        <v/>
      </c>
      <c r="AF27" s="1103"/>
      <c r="AG27" s="1103"/>
      <c r="AH27" s="286"/>
      <c r="AI27" s="22"/>
      <c r="AK27" s="201"/>
      <c r="AL27" s="201"/>
      <c r="AM27" s="201"/>
      <c r="AN27" s="201"/>
      <c r="AO27" s="201"/>
      <c r="AP27" s="201"/>
      <c r="AQ27" s="201"/>
      <c r="AR27" s="201"/>
      <c r="AS27" s="201"/>
    </row>
    <row r="28" spans="1:45" s="1" customFormat="1" ht="30" customHeight="1" thickBot="1" x14ac:dyDescent="0.2">
      <c r="A28" s="22"/>
      <c r="B28" s="1840" t="s">
        <v>418</v>
      </c>
      <c r="C28" s="1840"/>
      <c r="D28" s="1840"/>
      <c r="E28" s="1840"/>
      <c r="F28" s="1840"/>
      <c r="G28" s="1840"/>
      <c r="H28" s="1840"/>
      <c r="I28" s="1840"/>
      <c r="J28" s="1840"/>
      <c r="K28" s="1840"/>
      <c r="L28" s="1840"/>
      <c r="M28" s="507"/>
      <c r="N28" s="1789" t="str">
        <f>IF(OR(L29="",M27&lt;=R29),"","　※ 提出期限を過ぎています。施設にご連絡ください。")</f>
        <v/>
      </c>
      <c r="O28" s="1789"/>
      <c r="P28" s="1789"/>
      <c r="Q28" s="1789"/>
      <c r="R28" s="1789"/>
      <c r="S28" s="1789"/>
      <c r="T28" s="1789"/>
      <c r="U28" s="1789"/>
      <c r="V28" s="1789"/>
      <c r="W28" s="1789"/>
      <c r="X28" s="1789"/>
      <c r="Y28" s="1789"/>
      <c r="Z28" s="1104" t="str">
        <f>IF(AA24="","",IF(L64&lt;&gt;"昼","","①昼"))</f>
        <v/>
      </c>
      <c r="AA28" s="1105" t="str">
        <f>IF(AA24="","",IF(OR(AA29&lt;&gt;"",AND(O22=K22+1,R22="昼")),"②昼",""))</f>
        <v/>
      </c>
      <c r="AB28" s="1105" t="str">
        <f>IF(AA24="","",IF(OR(AB29&lt;&gt;"",AND(O22=K22+2,R22="昼")),"③昼",""))</f>
        <v/>
      </c>
      <c r="AC28" s="1106" t="str">
        <f>IF(AA24="","",IF(OR(AC29&lt;&gt;"",AND(O22=K22+3,R22="昼")),"④昼",""))</f>
        <v/>
      </c>
      <c r="AD28" s="1106" t="str">
        <f>IF(AA24="","",IF(OR(AD29&lt;&gt;"",AND(O22=K22+4,R22="昼")),"⑤昼",""))</f>
        <v/>
      </c>
      <c r="AE28" s="1103" t="str">
        <f>IF(AA24="","",IF(OR(H23&lt;=5,R22&lt;&gt;"昼",AC66=""),"","⑥昼"))</f>
        <v/>
      </c>
      <c r="AF28" s="1103"/>
      <c r="AG28" s="1103"/>
      <c r="AH28" s="287"/>
      <c r="AI28" s="201"/>
    </row>
    <row r="29" spans="1:45" ht="30" customHeight="1" thickBot="1" x14ac:dyDescent="0.2">
      <c r="B29" s="524" t="str">
        <f>IF(AND(LEN(G29)=4,J29&lt;&gt;"",L29&lt;&gt;"",N28=""),"○","×")</f>
        <v>×</v>
      </c>
      <c r="C29" s="1832" t="s">
        <v>203</v>
      </c>
      <c r="D29" s="1833"/>
      <c r="E29" s="1834"/>
      <c r="F29" s="276" t="s">
        <v>270</v>
      </c>
      <c r="G29" s="1831"/>
      <c r="H29" s="1831"/>
      <c r="I29" s="126" t="s">
        <v>3</v>
      </c>
      <c r="J29" s="207"/>
      <c r="K29" s="6" t="s">
        <v>0</v>
      </c>
      <c r="L29" s="207"/>
      <c r="M29" s="7" t="s">
        <v>1</v>
      </c>
      <c r="N29" s="1838" t="s">
        <v>407</v>
      </c>
      <c r="O29" s="1839"/>
      <c r="P29" s="1839"/>
      <c r="Q29" s="1839"/>
      <c r="R29" s="1849" t="str">
        <f>IF(OR(G24="",J24="",L24=""),"",(WORKDAY.INTL(U22+1,-1,"0000000",◎施設管理!B5:E35)))</f>
        <v/>
      </c>
      <c r="S29" s="1849"/>
      <c r="T29" s="1849"/>
      <c r="U29" s="1849"/>
      <c r="V29" s="1849"/>
      <c r="W29" s="1849"/>
      <c r="X29" s="1849"/>
      <c r="Y29" s="533"/>
      <c r="Z29" s="1107" t="str">
        <f>IF(AA24="","",IF(F23=0,"","①夕"))</f>
        <v/>
      </c>
      <c r="AA29" s="1108" t="str">
        <f>IF(AA24="","",IF(OR(F23&lt;=1,M66=""),"","②夕"))</f>
        <v/>
      </c>
      <c r="AB29" s="1108" t="str">
        <f>IF(AA24="","",IF(OR(F23&lt;=2,Q66=""),"","③夕"))</f>
        <v/>
      </c>
      <c r="AC29" s="1106" t="str">
        <f>IF(AA24="","",IF(OR(F23&lt;=3,U66=""),"","④夕"))</f>
        <v/>
      </c>
      <c r="AD29" s="1106" t="str">
        <f>IF(AA24="","",IF(OR(F23&lt;=4,U66=""),"","⑤夕"))</f>
        <v/>
      </c>
      <c r="AE29" s="1103"/>
      <c r="AF29" s="1103"/>
      <c r="AG29" s="1103"/>
      <c r="AH29" s="287"/>
      <c r="AI29" s="201"/>
      <c r="AN29" s="2"/>
    </row>
    <row r="30" spans="1:45" ht="30" customHeight="1" thickBot="1" x14ac:dyDescent="0.2">
      <c r="A30" s="49"/>
      <c r="B30" s="524" t="str">
        <f>IF(F30="","×","○")</f>
        <v>×</v>
      </c>
      <c r="C30" s="1821" t="s">
        <v>110</v>
      </c>
      <c r="D30" s="1822"/>
      <c r="E30" s="1822"/>
      <c r="F30" s="1823"/>
      <c r="G30" s="1824"/>
      <c r="H30" s="1824"/>
      <c r="I30" s="1824"/>
      <c r="J30" s="1824"/>
      <c r="K30" s="1824"/>
      <c r="L30" s="1824"/>
      <c r="M30" s="1824"/>
      <c r="N30" s="1824"/>
      <c r="O30" s="1824"/>
      <c r="P30" s="1824"/>
      <c r="Q30" s="1824"/>
      <c r="R30" s="1824"/>
      <c r="S30" s="1825"/>
      <c r="U30" s="134"/>
      <c r="V30" s="134"/>
      <c r="W30" s="134"/>
      <c r="X30" s="134"/>
      <c r="Y30" s="131"/>
      <c r="Z30" s="795"/>
      <c r="AA30" s="795"/>
      <c r="AB30" s="795"/>
      <c r="AC30" s="795"/>
      <c r="AD30" s="795"/>
      <c r="AE30" s="795"/>
      <c r="AF30" s="795"/>
      <c r="AG30" s="795"/>
      <c r="AM30" s="135"/>
      <c r="AN30" s="135"/>
      <c r="AS30" s="22" t="str">
        <f>IF(AND(入力1!AA28&lt;&gt;"",入力1!H88&lt;&gt;""),"○",IF(AND(入力1!AA28&lt;&gt;"",入力1!H88=""),"-",""))</f>
        <v/>
      </c>
    </row>
    <row r="31" spans="1:45" ht="30" customHeight="1" thickBot="1" x14ac:dyDescent="0.2">
      <c r="A31" s="49"/>
      <c r="B31" s="524" t="str">
        <f>IF(F31="","×","○")</f>
        <v>×</v>
      </c>
      <c r="C31" s="1826" t="s">
        <v>69</v>
      </c>
      <c r="D31" s="1827"/>
      <c r="E31" s="1827"/>
      <c r="F31" s="1828"/>
      <c r="G31" s="1829"/>
      <c r="H31" s="1829"/>
      <c r="I31" s="1829"/>
      <c r="J31" s="1829"/>
      <c r="K31" s="1829"/>
      <c r="L31" s="1829"/>
      <c r="M31" s="1829"/>
      <c r="N31" s="1829"/>
      <c r="O31" s="1829"/>
      <c r="P31" s="1829"/>
      <c r="Q31" s="1829"/>
      <c r="R31" s="1829"/>
      <c r="S31" s="1830"/>
      <c r="U31" s="134"/>
      <c r="V31" s="134"/>
      <c r="W31" s="134"/>
      <c r="X31" s="134"/>
      <c r="Y31" s="131"/>
      <c r="Z31" s="1109"/>
      <c r="AA31" s="1109"/>
      <c r="AB31" s="1107"/>
      <c r="AC31" s="1109"/>
      <c r="AD31" s="1107"/>
      <c r="AE31" s="1109"/>
      <c r="AF31" s="1109"/>
      <c r="AG31" s="1110"/>
      <c r="AH31" s="129"/>
      <c r="AI31" s="132"/>
      <c r="AJ31" s="132"/>
      <c r="AK31" s="132"/>
      <c r="AL31" s="132"/>
      <c r="AM31" s="132"/>
      <c r="AN31" s="132"/>
    </row>
    <row r="32" spans="1:45" s="49" customFormat="1" ht="15" customHeight="1" thickBot="1" x14ac:dyDescent="0.2">
      <c r="C32" s="258"/>
      <c r="D32" s="130"/>
      <c r="E32" s="130"/>
      <c r="F32" s="62"/>
      <c r="G32" s="62"/>
      <c r="H32" s="258"/>
      <c r="I32" s="258"/>
      <c r="J32" s="258"/>
      <c r="K32" s="258"/>
      <c r="L32" s="129"/>
      <c r="M32" s="258"/>
      <c r="N32" s="258"/>
      <c r="O32" s="258"/>
      <c r="P32" s="258"/>
      <c r="Q32" s="258"/>
      <c r="R32" s="258"/>
      <c r="S32" s="258"/>
      <c r="T32" s="258"/>
      <c r="U32" s="258"/>
      <c r="V32" s="511"/>
      <c r="W32" s="511"/>
      <c r="X32" s="511"/>
      <c r="Y32" s="131"/>
      <c r="Z32" s="258"/>
      <c r="AA32" s="53"/>
      <c r="AB32" s="259"/>
      <c r="AC32" s="259"/>
      <c r="AN32" s="129"/>
    </row>
    <row r="33" spans="1:40" s="49" customFormat="1" ht="17.25" customHeight="1" x14ac:dyDescent="0.15">
      <c r="A33" s="22"/>
      <c r="B33" s="1733" t="str">
        <f>IF(AND(Q33="",Q34=""),"○","×")</f>
        <v>×</v>
      </c>
      <c r="C33" s="1863" t="s">
        <v>193</v>
      </c>
      <c r="D33" s="1864"/>
      <c r="E33" s="1865"/>
      <c r="F33" s="1866">
        <f>AC40+AE40</f>
        <v>0</v>
      </c>
      <c r="G33" s="1866"/>
      <c r="H33" s="1868" t="s">
        <v>194</v>
      </c>
      <c r="I33" s="1874" t="s">
        <v>242</v>
      </c>
      <c r="J33" s="1868" t="s">
        <v>196</v>
      </c>
      <c r="K33" s="1868"/>
      <c r="L33" s="1868"/>
      <c r="M33" s="1872">
        <f>Y40+AA40</f>
        <v>0</v>
      </c>
      <c r="N33" s="1872"/>
      <c r="O33" s="1868" t="s">
        <v>194</v>
      </c>
      <c r="P33" s="1870" t="s">
        <v>195</v>
      </c>
      <c r="Q33" s="1788" t="str">
        <f>IF(F33&lt;2,"　※ 1名でのご利用はできません。","")</f>
        <v>　※ 1名でのご利用はできません。</v>
      </c>
      <c r="R33" s="1816"/>
      <c r="S33" s="1816"/>
      <c r="T33" s="1816"/>
      <c r="U33" s="1816"/>
      <c r="V33" s="1816"/>
      <c r="W33" s="1816"/>
      <c r="X33" s="1816"/>
      <c r="Y33" s="1816"/>
      <c r="Z33" s="1816"/>
      <c r="AA33" s="1816"/>
      <c r="AB33" s="1816"/>
      <c r="AC33" s="362"/>
      <c r="AN33" s="129"/>
    </row>
    <row r="34" spans="1:40" s="49" customFormat="1" ht="17.25" customHeight="1" thickBot="1" x14ac:dyDescent="0.2">
      <c r="A34" s="22"/>
      <c r="B34" s="1733"/>
      <c r="C34" s="1818"/>
      <c r="D34" s="1819"/>
      <c r="E34" s="1820"/>
      <c r="F34" s="1867"/>
      <c r="G34" s="1867"/>
      <c r="H34" s="1869"/>
      <c r="I34" s="1875"/>
      <c r="J34" s="1869"/>
      <c r="K34" s="1869"/>
      <c r="L34" s="1869"/>
      <c r="M34" s="1873"/>
      <c r="N34" s="1873"/>
      <c r="O34" s="1869"/>
      <c r="P34" s="1871"/>
      <c r="Q34" s="1788" t="str">
        <f>IF(M33=0,"　※ 大人の方が含まれない人員でのご利用はできません。","")</f>
        <v>　※ 大人の方が含まれない人員でのご利用はできません。</v>
      </c>
      <c r="R34" s="1816"/>
      <c r="S34" s="1816"/>
      <c r="T34" s="1816"/>
      <c r="U34" s="1816"/>
      <c r="V34" s="1816"/>
      <c r="W34" s="1816"/>
      <c r="X34" s="1816"/>
      <c r="Y34" s="1816"/>
      <c r="Z34" s="1816"/>
      <c r="AA34" s="1816"/>
      <c r="AB34" s="1816"/>
      <c r="AC34" s="362"/>
    </row>
    <row r="35" spans="1:40" s="335" customFormat="1" ht="5.25" customHeight="1" thickBot="1" x14ac:dyDescent="0.2">
      <c r="A35" s="322"/>
      <c r="B35" s="948"/>
      <c r="C35" s="956"/>
      <c r="D35" s="956"/>
      <c r="E35" s="956"/>
      <c r="F35" s="957"/>
      <c r="G35" s="957"/>
      <c r="H35" s="958"/>
      <c r="I35" s="959"/>
      <c r="J35" s="958"/>
      <c r="K35" s="958"/>
      <c r="L35" s="958"/>
      <c r="M35" s="960"/>
      <c r="N35" s="960"/>
      <c r="O35" s="958"/>
      <c r="P35" s="961"/>
      <c r="Q35" s="958"/>
      <c r="R35" s="956"/>
      <c r="S35" s="956"/>
      <c r="T35" s="956"/>
      <c r="U35" s="962"/>
      <c r="V35" s="962"/>
      <c r="W35" s="962"/>
      <c r="X35" s="962"/>
      <c r="Y35" s="948"/>
      <c r="Z35" s="948"/>
      <c r="AA35" s="948"/>
      <c r="AB35" s="948"/>
      <c r="AC35" s="948"/>
      <c r="AD35" s="948"/>
      <c r="AE35" s="948"/>
      <c r="AF35" s="322"/>
      <c r="AG35" s="322"/>
      <c r="AH35" s="334"/>
      <c r="AI35" s="334"/>
      <c r="AJ35" s="334"/>
      <c r="AK35" s="760"/>
    </row>
    <row r="36" spans="1:40" s="49" customFormat="1" ht="18.75" customHeight="1" x14ac:dyDescent="0.15">
      <c r="C36" s="1949" t="s">
        <v>102</v>
      </c>
      <c r="D36" s="1950"/>
      <c r="E36" s="1953" t="s">
        <v>80</v>
      </c>
      <c r="F36" s="1954"/>
      <c r="G36" s="1954"/>
      <c r="H36" s="1955"/>
      <c r="I36" s="1953" t="s">
        <v>82</v>
      </c>
      <c r="J36" s="1954"/>
      <c r="K36" s="1954"/>
      <c r="L36" s="1955"/>
      <c r="M36" s="1953" t="s">
        <v>408</v>
      </c>
      <c r="N36" s="1954"/>
      <c r="O36" s="1954"/>
      <c r="P36" s="1955"/>
      <c r="Q36" s="1953" t="s">
        <v>409</v>
      </c>
      <c r="R36" s="1954"/>
      <c r="S36" s="1954"/>
      <c r="T36" s="1955"/>
      <c r="U36" s="1956" t="s">
        <v>312</v>
      </c>
      <c r="V36" s="1954"/>
      <c r="W36" s="1954"/>
      <c r="X36" s="1955"/>
      <c r="Y36" s="1956" t="s">
        <v>313</v>
      </c>
      <c r="Z36" s="1957"/>
      <c r="AA36" s="1957"/>
      <c r="AB36" s="1958"/>
      <c r="AC36" s="1959" t="s">
        <v>79</v>
      </c>
      <c r="AD36" s="1960"/>
      <c r="AE36" s="1960"/>
      <c r="AF36" s="1961"/>
      <c r="AG36" s="128"/>
      <c r="AK36" s="129"/>
    </row>
    <row r="37" spans="1:40" s="49" customFormat="1" ht="18.75" customHeight="1" thickBot="1" x14ac:dyDescent="0.2">
      <c r="C37" s="1951"/>
      <c r="D37" s="1952"/>
      <c r="E37" s="1766" t="s">
        <v>152</v>
      </c>
      <c r="F37" s="1767"/>
      <c r="G37" s="1768" t="s">
        <v>198</v>
      </c>
      <c r="H37" s="1769"/>
      <c r="I37" s="1766" t="s">
        <v>152</v>
      </c>
      <c r="J37" s="1767"/>
      <c r="K37" s="1768" t="s">
        <v>198</v>
      </c>
      <c r="L37" s="1769"/>
      <c r="M37" s="1766" t="s">
        <v>152</v>
      </c>
      <c r="N37" s="1767"/>
      <c r="O37" s="1768" t="s">
        <v>198</v>
      </c>
      <c r="P37" s="1769"/>
      <c r="Q37" s="1766" t="s">
        <v>152</v>
      </c>
      <c r="R37" s="1767"/>
      <c r="S37" s="1768" t="s">
        <v>198</v>
      </c>
      <c r="T37" s="1769"/>
      <c r="U37" s="1766" t="s">
        <v>152</v>
      </c>
      <c r="V37" s="1767"/>
      <c r="W37" s="1768" t="s">
        <v>198</v>
      </c>
      <c r="X37" s="1769"/>
      <c r="Y37" s="1766" t="s">
        <v>152</v>
      </c>
      <c r="Z37" s="1767"/>
      <c r="AA37" s="1768" t="s">
        <v>198</v>
      </c>
      <c r="AB37" s="1769"/>
      <c r="AC37" s="1766" t="s">
        <v>152</v>
      </c>
      <c r="AD37" s="1767"/>
      <c r="AE37" s="1768" t="s">
        <v>198</v>
      </c>
      <c r="AF37" s="1769"/>
      <c r="AG37" s="261" t="str">
        <f>IF(F33=AC40+AE40,"○","×")</f>
        <v>○</v>
      </c>
      <c r="AK37" s="129"/>
    </row>
    <row r="38" spans="1:40" s="49" customFormat="1" ht="30" customHeight="1" x14ac:dyDescent="0.25">
      <c r="C38" s="1962" t="s">
        <v>197</v>
      </c>
      <c r="D38" s="1963"/>
      <c r="E38" s="1947"/>
      <c r="F38" s="1948"/>
      <c r="G38" s="1770"/>
      <c r="H38" s="1771"/>
      <c r="I38" s="1947"/>
      <c r="J38" s="1948"/>
      <c r="K38" s="1770"/>
      <c r="L38" s="1771"/>
      <c r="M38" s="1947"/>
      <c r="N38" s="1948"/>
      <c r="O38" s="1770"/>
      <c r="P38" s="1771"/>
      <c r="Q38" s="1947"/>
      <c r="R38" s="1948"/>
      <c r="S38" s="1770"/>
      <c r="T38" s="1771"/>
      <c r="U38" s="1947"/>
      <c r="V38" s="1948"/>
      <c r="W38" s="1770"/>
      <c r="X38" s="1771"/>
      <c r="Y38" s="1947"/>
      <c r="Z38" s="1948"/>
      <c r="AA38" s="1770"/>
      <c r="AB38" s="1771"/>
      <c r="AC38" s="1967">
        <f>SUM(E38,I38,M38,Q38,U38,Y38)</f>
        <v>0</v>
      </c>
      <c r="AD38" s="1968"/>
      <c r="AE38" s="1969">
        <f>SUM(G38,K38,O38,S38,W38,AA38)</f>
        <v>0</v>
      </c>
      <c r="AF38" s="1970"/>
      <c r="AK38" s="129"/>
    </row>
    <row r="39" spans="1:40" s="49" customFormat="1" ht="30" customHeight="1" thickBot="1" x14ac:dyDescent="0.3">
      <c r="C39" s="1861" t="s">
        <v>78</v>
      </c>
      <c r="D39" s="1862"/>
      <c r="E39" s="1762"/>
      <c r="F39" s="1763"/>
      <c r="G39" s="1764"/>
      <c r="H39" s="1765"/>
      <c r="I39" s="1762"/>
      <c r="J39" s="1763"/>
      <c r="K39" s="1764"/>
      <c r="L39" s="1765"/>
      <c r="M39" s="1762"/>
      <c r="N39" s="1763"/>
      <c r="O39" s="1764"/>
      <c r="P39" s="1765"/>
      <c r="Q39" s="1762"/>
      <c r="R39" s="1763"/>
      <c r="S39" s="1764"/>
      <c r="T39" s="1765"/>
      <c r="U39" s="1762"/>
      <c r="V39" s="1763"/>
      <c r="W39" s="1764"/>
      <c r="X39" s="1765"/>
      <c r="Y39" s="1762"/>
      <c r="Z39" s="1763"/>
      <c r="AA39" s="1764"/>
      <c r="AB39" s="1765"/>
      <c r="AC39" s="1971">
        <f>SUM(E39,I39,M39,Q39,U39,Y39)</f>
        <v>0</v>
      </c>
      <c r="AD39" s="1972"/>
      <c r="AE39" s="1973">
        <f>SUM(G39,K39,O39,S39,W39,AA39)</f>
        <v>0</v>
      </c>
      <c r="AF39" s="1974"/>
      <c r="AK39" s="129"/>
    </row>
    <row r="40" spans="1:40" s="49" customFormat="1" ht="30" customHeight="1" thickTop="1" thickBot="1" x14ac:dyDescent="0.3">
      <c r="C40" s="1859" t="s">
        <v>79</v>
      </c>
      <c r="D40" s="1860"/>
      <c r="E40" s="1774">
        <f>SUM(E38:F39)</f>
        <v>0</v>
      </c>
      <c r="F40" s="1775"/>
      <c r="G40" s="1772">
        <f>SUM(G38:H39)</f>
        <v>0</v>
      </c>
      <c r="H40" s="1773"/>
      <c r="I40" s="1774">
        <f>SUM(I38:J39)</f>
        <v>0</v>
      </c>
      <c r="J40" s="1775"/>
      <c r="K40" s="1772">
        <f>SUM(K38:L39)</f>
        <v>0</v>
      </c>
      <c r="L40" s="1773"/>
      <c r="M40" s="1774">
        <f>SUM(M38:N39)</f>
        <v>0</v>
      </c>
      <c r="N40" s="1775"/>
      <c r="O40" s="1772">
        <f>SUM(O38:P39)</f>
        <v>0</v>
      </c>
      <c r="P40" s="1773"/>
      <c r="Q40" s="1774">
        <f>SUM(Q38:R39)</f>
        <v>0</v>
      </c>
      <c r="R40" s="1775"/>
      <c r="S40" s="1772">
        <f>SUM(S38:T39)</f>
        <v>0</v>
      </c>
      <c r="T40" s="1773"/>
      <c r="U40" s="1774">
        <f>SUM(U38:V39)</f>
        <v>0</v>
      </c>
      <c r="V40" s="1775"/>
      <c r="W40" s="1772">
        <f>SUM(W38:X39)</f>
        <v>0</v>
      </c>
      <c r="X40" s="1773"/>
      <c r="Y40" s="1774">
        <f>SUM(Y38:Z39)</f>
        <v>0</v>
      </c>
      <c r="Z40" s="1775"/>
      <c r="AA40" s="1772">
        <f>SUM(AA38:AB39)</f>
        <v>0</v>
      </c>
      <c r="AB40" s="1773"/>
      <c r="AC40" s="1978">
        <f>SUM(AC38:AD39)</f>
        <v>0</v>
      </c>
      <c r="AD40" s="1979"/>
      <c r="AE40" s="1905">
        <f>SUM(AE38:AF39)</f>
        <v>0</v>
      </c>
      <c r="AF40" s="1906"/>
      <c r="AK40" s="129"/>
    </row>
    <row r="41" spans="1:40" s="49" customFormat="1" ht="11.25" customHeight="1" thickBot="1" x14ac:dyDescent="0.2">
      <c r="A41" s="285"/>
      <c r="B41" s="285"/>
      <c r="C41" s="285"/>
      <c r="D41" s="285"/>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K41" s="129"/>
    </row>
    <row r="42" spans="1:40" s="49" customFormat="1" ht="33.75" customHeight="1" thickBot="1" x14ac:dyDescent="0.2">
      <c r="A42" s="2"/>
      <c r="B42" s="523" t="str">
        <f>IF(V42="","×","○")</f>
        <v>×</v>
      </c>
      <c r="C42" s="1748" t="s">
        <v>552</v>
      </c>
      <c r="D42" s="1749"/>
      <c r="E42" s="1749"/>
      <c r="F42" s="1749"/>
      <c r="G42" s="1749"/>
      <c r="H42" s="1749"/>
      <c r="I42" s="1749"/>
      <c r="J42" s="1749"/>
      <c r="K42" s="1749"/>
      <c r="L42" s="1749"/>
      <c r="M42" s="1749"/>
      <c r="N42" s="1749"/>
      <c r="O42" s="1749"/>
      <c r="P42" s="1749"/>
      <c r="Q42" s="1749"/>
      <c r="R42" s="1749"/>
      <c r="S42" s="1749"/>
      <c r="T42" s="1749"/>
      <c r="U42" s="1750"/>
      <c r="V42" s="1751"/>
      <c r="W42" s="1752"/>
      <c r="X42" s="322"/>
      <c r="Y42" s="22"/>
      <c r="Z42" s="22"/>
      <c r="AA42" s="22"/>
      <c r="AB42" s="22"/>
      <c r="AC42" s="22"/>
      <c r="AD42" s="22"/>
      <c r="AE42" s="22"/>
      <c r="AF42" s="22"/>
      <c r="AG42" s="201"/>
      <c r="AH42" s="201"/>
      <c r="AI42" s="201"/>
      <c r="AJ42" s="362"/>
      <c r="AK42" s="129"/>
    </row>
    <row r="43" spans="1:40" ht="26.25" customHeight="1" x14ac:dyDescent="0.15">
      <c r="I43" s="3"/>
      <c r="J43" s="3"/>
      <c r="K43" s="9"/>
      <c r="L43" s="3"/>
      <c r="M43" s="9"/>
      <c r="N43" s="9"/>
      <c r="O43" s="3"/>
      <c r="P43" s="339"/>
      <c r="Q43" s="339"/>
      <c r="R43" s="339"/>
      <c r="S43" s="339"/>
      <c r="T43" s="339"/>
      <c r="U43" s="339"/>
      <c r="V43" s="339"/>
      <c r="W43" s="339"/>
      <c r="X43" s="339"/>
      <c r="Y43" s="339"/>
      <c r="Z43" s="339"/>
      <c r="AA43" s="339"/>
      <c r="AB43" s="339"/>
      <c r="AC43" s="339"/>
      <c r="AK43" s="2"/>
    </row>
    <row r="44" spans="1:40" ht="30" customHeight="1" x14ac:dyDescent="0.15">
      <c r="B44" s="1840" t="s">
        <v>419</v>
      </c>
      <c r="C44" s="1840"/>
      <c r="D44" s="1840"/>
      <c r="E44" s="1840"/>
      <c r="F44" s="1840"/>
      <c r="G44" s="1840"/>
      <c r="H44" s="1840"/>
      <c r="I44" s="1840"/>
      <c r="J44" s="1840"/>
      <c r="K44" s="1840"/>
      <c r="L44" s="1840"/>
      <c r="M44" s="260"/>
      <c r="N44" s="260"/>
      <c r="O44" s="260"/>
      <c r="P44" s="260"/>
      <c r="Q44" s="260"/>
      <c r="R44" s="260"/>
      <c r="S44" s="260"/>
      <c r="T44" s="260"/>
      <c r="U44" s="260"/>
      <c r="V44" s="152"/>
      <c r="W44" s="152"/>
      <c r="X44" s="152"/>
      <c r="AB44" s="152"/>
      <c r="AC44" s="152"/>
      <c r="AD44" s="152"/>
      <c r="AE44" s="152"/>
      <c r="AF44" s="152"/>
      <c r="AK44" s="2"/>
    </row>
    <row r="45" spans="1:40" ht="59.25" customHeight="1" x14ac:dyDescent="0.15">
      <c r="A45" s="2"/>
      <c r="B45" s="2"/>
      <c r="C45" s="1815" t="s">
        <v>484</v>
      </c>
      <c r="D45" s="1815"/>
      <c r="E45" s="1815"/>
      <c r="F45" s="1815"/>
      <c r="G45" s="1815"/>
      <c r="H45" s="1815"/>
      <c r="I45" s="1815"/>
      <c r="J45" s="1815"/>
      <c r="K45" s="1815"/>
      <c r="L45" s="1815"/>
      <c r="M45" s="1815"/>
      <c r="N45" s="1815"/>
      <c r="O45" s="1815"/>
      <c r="P45" s="1815"/>
      <c r="Q45" s="1815"/>
      <c r="R45" s="1815"/>
      <c r="S45" s="1815"/>
      <c r="T45" s="1815"/>
      <c r="U45" s="1815"/>
      <c r="V45" s="1815"/>
      <c r="W45" s="510"/>
      <c r="AB45" s="332"/>
      <c r="AC45" s="332"/>
      <c r="AD45" s="332"/>
      <c r="AE45" s="332"/>
      <c r="AF45" s="332"/>
      <c r="AG45" s="270"/>
      <c r="AH45" s="270"/>
      <c r="AI45" s="270"/>
      <c r="AK45" s="2"/>
    </row>
    <row r="46" spans="1:40" ht="7.5" customHeight="1" thickBot="1" x14ac:dyDescent="0.2">
      <c r="C46" s="127"/>
      <c r="D46" s="154"/>
      <c r="E46" s="153"/>
      <c r="F46" s="153"/>
      <c r="G46" s="153"/>
      <c r="H46" s="153"/>
      <c r="I46" s="153"/>
      <c r="J46" s="153"/>
      <c r="K46" s="153"/>
      <c r="L46" s="153"/>
      <c r="M46" s="153"/>
      <c r="N46" s="153"/>
      <c r="O46" s="153"/>
      <c r="P46" s="153"/>
      <c r="Q46" s="153"/>
      <c r="R46" s="153"/>
      <c r="S46" s="153"/>
      <c r="T46" s="153"/>
      <c r="U46" s="153"/>
      <c r="V46" s="152"/>
      <c r="W46" s="152"/>
      <c r="X46" s="152"/>
      <c r="Y46" s="152"/>
      <c r="Z46" s="152"/>
      <c r="AA46" s="152"/>
      <c r="AB46" s="152"/>
      <c r="AC46" s="152"/>
      <c r="AD46" s="152"/>
      <c r="AE46" s="152"/>
      <c r="AK46" s="2"/>
    </row>
    <row r="47" spans="1:40" ht="30" customHeight="1" thickBot="1" x14ac:dyDescent="0.2">
      <c r="A47" s="2"/>
      <c r="B47" s="1733" t="str">
        <f>IF(AND(W48="○",W49="○",W50="○",W47="○",OR(I48&lt;&gt;"",D49&lt;&gt;"",D50&lt;&gt;"")),"○","×")</f>
        <v>×</v>
      </c>
      <c r="C47" s="275"/>
      <c r="D47" s="1753" t="s">
        <v>10</v>
      </c>
      <c r="E47" s="1754"/>
      <c r="F47" s="1754"/>
      <c r="G47" s="1754"/>
      <c r="H47" s="1754"/>
      <c r="I47" s="1754"/>
      <c r="J47" s="1754"/>
      <c r="K47" s="1754"/>
      <c r="L47" s="1777"/>
      <c r="M47" s="1753" t="s">
        <v>11</v>
      </c>
      <c r="N47" s="1754"/>
      <c r="O47" s="1777"/>
      <c r="P47" s="1901" t="s">
        <v>207</v>
      </c>
      <c r="Q47" s="1901"/>
      <c r="R47" s="1901"/>
      <c r="S47" s="1753" t="s">
        <v>12</v>
      </c>
      <c r="T47" s="1754"/>
      <c r="U47" s="1754"/>
      <c r="V47" s="1755"/>
      <c r="W47" s="763" t="str">
        <f>IF(AND(X47=Y47,Y47=Z47,X47=Z47),"○","×")</f>
        <v>○</v>
      </c>
      <c r="X47" s="764">
        <f>COUNTA(I48,D49,D50)</f>
        <v>0</v>
      </c>
      <c r="Y47" s="764">
        <f>COUNTA(M48:M50)</f>
        <v>0</v>
      </c>
      <c r="Z47" s="764">
        <f>COUNTA(P48:P50)</f>
        <v>0</v>
      </c>
    </row>
    <row r="48" spans="1:40" ht="30" customHeight="1" x14ac:dyDescent="0.15">
      <c r="B48" s="1733"/>
      <c r="C48" s="1114">
        <v>1</v>
      </c>
      <c r="E48" s="1776" t="s">
        <v>206</v>
      </c>
      <c r="F48" s="1776"/>
      <c r="G48" s="1776"/>
      <c r="H48" s="1776"/>
      <c r="I48" s="1787"/>
      <c r="J48" s="1787"/>
      <c r="K48" s="299" t="s">
        <v>195</v>
      </c>
      <c r="L48" s="300"/>
      <c r="M48" s="1918"/>
      <c r="N48" s="1919"/>
      <c r="O48" s="1994"/>
      <c r="P48" s="1918"/>
      <c r="Q48" s="1919"/>
      <c r="R48" s="1919"/>
      <c r="S48" s="2001"/>
      <c r="T48" s="2002"/>
      <c r="U48" s="2002"/>
      <c r="V48" s="2003"/>
      <c r="W48" s="765" t="str">
        <f>IF((OR(AND(I48&lt;&gt;"",M48&lt;&gt;"",P48&lt;&gt;""),AND(I48="",M48="",P48=""))),"○","×")</f>
        <v>○</v>
      </c>
      <c r="X48" s="1853" t="s">
        <v>487</v>
      </c>
      <c r="Y48" s="1854"/>
      <c r="Z48" s="1855"/>
      <c r="AA48" s="1854" t="s">
        <v>485</v>
      </c>
      <c r="AB48" s="1855"/>
      <c r="AC48" s="1854" t="s">
        <v>486</v>
      </c>
      <c r="AD48" s="1855"/>
      <c r="AE48" s="1854" t="s">
        <v>488</v>
      </c>
      <c r="AF48" s="1855"/>
    </row>
    <row r="49" spans="1:43" ht="30" customHeight="1" thickBot="1" x14ac:dyDescent="0.2">
      <c r="B49" s="1733"/>
      <c r="C49" s="1115">
        <v>2</v>
      </c>
      <c r="D49" s="1778"/>
      <c r="E49" s="1779"/>
      <c r="F49" s="1779"/>
      <c r="G49" s="1779"/>
      <c r="H49" s="1779"/>
      <c r="I49" s="1779"/>
      <c r="J49" s="1779"/>
      <c r="K49" s="1779"/>
      <c r="L49" s="1780"/>
      <c r="M49" s="1741"/>
      <c r="N49" s="1742"/>
      <c r="O49" s="1990"/>
      <c r="P49" s="1741"/>
      <c r="Q49" s="1742"/>
      <c r="R49" s="1742"/>
      <c r="S49" s="1987"/>
      <c r="T49" s="1988"/>
      <c r="U49" s="1988"/>
      <c r="V49" s="1989"/>
      <c r="W49" s="765" t="str">
        <f>IF((OR(AND(D49&lt;&gt;"",M49&lt;&gt;"",P49&lt;&gt;""),AND(D49="",M49="",P49=""))),"○","×")</f>
        <v>○</v>
      </c>
      <c r="X49" s="1856">
        <f>◎施設管理!I10</f>
        <v>200</v>
      </c>
      <c r="Y49" s="1857"/>
      <c r="Z49" s="1858"/>
      <c r="AA49" s="1907">
        <f>SUM(P48:R50)</f>
        <v>0</v>
      </c>
      <c r="AB49" s="1908"/>
      <c r="AC49" s="1976">
        <f>AC40</f>
        <v>0</v>
      </c>
      <c r="AD49" s="1977"/>
      <c r="AE49" s="1976">
        <f>AC49-AA49</f>
        <v>0</v>
      </c>
      <c r="AF49" s="1977"/>
    </row>
    <row r="50" spans="1:43" ht="30" customHeight="1" thickBot="1" x14ac:dyDescent="0.2">
      <c r="B50" s="1733"/>
      <c r="C50" s="1116">
        <v>3</v>
      </c>
      <c r="D50" s="1882"/>
      <c r="E50" s="1883"/>
      <c r="F50" s="1883"/>
      <c r="G50" s="1883"/>
      <c r="H50" s="1883"/>
      <c r="I50" s="1883"/>
      <c r="J50" s="1883"/>
      <c r="K50" s="1883"/>
      <c r="L50" s="1884"/>
      <c r="M50" s="1744"/>
      <c r="N50" s="1745"/>
      <c r="O50" s="1852"/>
      <c r="P50" s="1744"/>
      <c r="Q50" s="1745"/>
      <c r="R50" s="1745"/>
      <c r="S50" s="1991"/>
      <c r="T50" s="1992"/>
      <c r="U50" s="1992"/>
      <c r="V50" s="1993"/>
      <c r="W50" s="765" t="str">
        <f>IF((OR(AND(D50&lt;&gt;"",M50&lt;&gt;"",P50&lt;&gt;""),AND(D50="",M50="",P50=""))),"○","×")</f>
        <v>○</v>
      </c>
      <c r="X50" s="202"/>
      <c r="Y50" s="202"/>
    </row>
    <row r="51" spans="1:43" ht="11.25" customHeight="1" thickBot="1" x14ac:dyDescent="0.2">
      <c r="A51" s="948"/>
      <c r="B51" s="948"/>
      <c r="C51" s="330"/>
      <c r="D51" s="949"/>
      <c r="E51" s="949"/>
      <c r="F51" s="949"/>
      <c r="G51" s="949"/>
      <c r="H51" s="949"/>
      <c r="I51" s="949"/>
      <c r="J51" s="949"/>
      <c r="K51" s="949"/>
      <c r="L51" s="950"/>
      <c r="M51" s="950"/>
      <c r="N51" s="950"/>
      <c r="O51" s="950"/>
      <c r="P51" s="950"/>
      <c r="Q51" s="950"/>
      <c r="R51" s="951"/>
      <c r="S51" s="951"/>
      <c r="T51" s="951"/>
      <c r="U51" s="951"/>
      <c r="V51" s="952"/>
      <c r="W51" s="953"/>
      <c r="X51" s="953"/>
      <c r="Y51" s="953"/>
      <c r="Z51" s="953"/>
      <c r="AA51" s="953"/>
      <c r="AB51" s="953"/>
      <c r="AC51" s="953"/>
      <c r="AD51" s="331"/>
      <c r="AE51" s="331"/>
      <c r="AF51" s="331"/>
      <c r="AG51" s="331"/>
      <c r="AH51" s="331"/>
      <c r="AI51" s="331"/>
      <c r="AJ51" s="202"/>
      <c r="AK51" s="202"/>
    </row>
    <row r="52" spans="1:43" ht="33.75" customHeight="1" thickBot="1" x14ac:dyDescent="0.2">
      <c r="A52" s="322"/>
      <c r="B52" s="524" t="str">
        <f>IF(U52="","×","○")</f>
        <v>×</v>
      </c>
      <c r="C52" s="1748" t="s">
        <v>411</v>
      </c>
      <c r="D52" s="1749"/>
      <c r="E52" s="1749"/>
      <c r="F52" s="1749"/>
      <c r="G52" s="1749"/>
      <c r="H52" s="1749"/>
      <c r="I52" s="1749"/>
      <c r="J52" s="1749"/>
      <c r="K52" s="1749"/>
      <c r="L52" s="1749"/>
      <c r="M52" s="1749"/>
      <c r="N52" s="1749"/>
      <c r="O52" s="1749"/>
      <c r="P52" s="1749"/>
      <c r="Q52" s="1749"/>
      <c r="R52" s="1749"/>
      <c r="S52" s="1749"/>
      <c r="T52" s="1750"/>
      <c r="U52" s="1751"/>
      <c r="V52" s="1752"/>
      <c r="W52" s="331"/>
      <c r="X52" s="331"/>
      <c r="Y52" s="331"/>
      <c r="Z52" s="331"/>
      <c r="AA52" s="331"/>
      <c r="AB52" s="331"/>
      <c r="AC52" s="331"/>
      <c r="AD52" s="331"/>
      <c r="AE52" s="331"/>
      <c r="AF52" s="331"/>
      <c r="AG52" s="331"/>
      <c r="AH52" s="331"/>
      <c r="AI52" s="202"/>
      <c r="AJ52" s="202"/>
    </row>
    <row r="53" spans="1:43" ht="5.25" customHeight="1" thickBot="1" x14ac:dyDescent="0.2">
      <c r="A53" s="322"/>
      <c r="B53" s="948"/>
      <c r="C53" s="330"/>
      <c r="D53" s="949"/>
      <c r="E53" s="949"/>
      <c r="F53" s="949"/>
      <c r="G53" s="949"/>
      <c r="H53" s="949"/>
      <c r="I53" s="949"/>
      <c r="J53" s="949"/>
      <c r="K53" s="949"/>
      <c r="L53" s="950"/>
      <c r="M53" s="950"/>
      <c r="N53" s="950"/>
      <c r="O53" s="950"/>
      <c r="P53" s="950"/>
      <c r="Q53" s="950"/>
      <c r="R53" s="951"/>
      <c r="S53" s="951"/>
      <c r="T53" s="951"/>
      <c r="U53" s="951"/>
      <c r="V53" s="951"/>
      <c r="W53" s="952"/>
      <c r="X53" s="953"/>
      <c r="Y53" s="953"/>
      <c r="Z53" s="331"/>
      <c r="AA53" s="331"/>
      <c r="AB53" s="331"/>
      <c r="AC53" s="331"/>
      <c r="AD53" s="331"/>
      <c r="AE53" s="331"/>
      <c r="AF53" s="331"/>
      <c r="AG53" s="331"/>
      <c r="AH53" s="331"/>
      <c r="AI53" s="331"/>
      <c r="AJ53" s="331"/>
      <c r="AK53" s="202"/>
      <c r="AL53" s="202"/>
      <c r="AM53" s="2"/>
    </row>
    <row r="54" spans="1:43" ht="33.75" customHeight="1" thickBot="1" x14ac:dyDescent="0.2">
      <c r="A54" s="322"/>
      <c r="B54" s="524" t="str">
        <f>IF(U54="","×","○")</f>
        <v>×</v>
      </c>
      <c r="C54" s="1748" t="s">
        <v>426</v>
      </c>
      <c r="D54" s="1749"/>
      <c r="E54" s="1749"/>
      <c r="F54" s="1749"/>
      <c r="G54" s="1749"/>
      <c r="H54" s="1749"/>
      <c r="I54" s="1749"/>
      <c r="J54" s="1749"/>
      <c r="K54" s="1749"/>
      <c r="L54" s="1749"/>
      <c r="M54" s="1749"/>
      <c r="N54" s="1749"/>
      <c r="O54" s="1749"/>
      <c r="P54" s="1749"/>
      <c r="Q54" s="1749"/>
      <c r="R54" s="1749"/>
      <c r="S54" s="1749"/>
      <c r="T54" s="1750"/>
      <c r="U54" s="1751"/>
      <c r="V54" s="1752"/>
      <c r="W54" s="331"/>
      <c r="X54" s="331"/>
      <c r="Y54" s="331"/>
      <c r="Z54" s="331"/>
      <c r="AA54" s="331"/>
      <c r="AB54" s="331"/>
      <c r="AC54" s="331"/>
      <c r="AD54" s="331"/>
      <c r="AE54" s="331"/>
      <c r="AF54" s="331"/>
      <c r="AG54" s="331"/>
      <c r="AH54" s="331"/>
      <c r="AI54" s="202"/>
      <c r="AJ54" s="202"/>
    </row>
    <row r="55" spans="1:43" s="322" customFormat="1" ht="5.25" customHeight="1" thickBot="1" x14ac:dyDescent="0.2">
      <c r="B55" s="963"/>
      <c r="C55" s="964"/>
      <c r="D55" s="964"/>
      <c r="E55" s="964"/>
      <c r="F55" s="964"/>
      <c r="G55" s="964"/>
      <c r="H55" s="964"/>
      <c r="I55" s="964"/>
      <c r="J55" s="964"/>
      <c r="K55" s="964"/>
      <c r="L55" s="964"/>
      <c r="M55" s="964"/>
      <c r="N55" s="964"/>
      <c r="O55" s="964"/>
      <c r="P55" s="964"/>
      <c r="Q55" s="964"/>
      <c r="R55" s="964"/>
      <c r="S55" s="964"/>
      <c r="T55" s="964"/>
      <c r="U55" s="965"/>
      <c r="V55" s="965"/>
      <c r="W55" s="953"/>
      <c r="X55" s="953"/>
      <c r="Y55" s="953"/>
      <c r="Z55" s="331"/>
      <c r="AA55" s="331"/>
      <c r="AB55" s="331"/>
      <c r="AC55" s="331"/>
      <c r="AD55" s="331"/>
      <c r="AE55" s="331"/>
      <c r="AF55" s="331"/>
      <c r="AG55" s="331"/>
      <c r="AH55" s="331"/>
      <c r="AI55" s="333"/>
      <c r="AJ55" s="333"/>
    </row>
    <row r="56" spans="1:43" s="322" customFormat="1" ht="33.75" customHeight="1" thickBot="1" x14ac:dyDescent="0.2">
      <c r="B56" s="524" t="str">
        <f>IF(U56="","×","○")</f>
        <v>×</v>
      </c>
      <c r="C56" s="1748" t="s">
        <v>410</v>
      </c>
      <c r="D56" s="1749"/>
      <c r="E56" s="1749"/>
      <c r="F56" s="1749"/>
      <c r="G56" s="1749"/>
      <c r="H56" s="1749"/>
      <c r="I56" s="1749"/>
      <c r="J56" s="1749"/>
      <c r="K56" s="1749"/>
      <c r="L56" s="1749"/>
      <c r="M56" s="1749"/>
      <c r="N56" s="1749"/>
      <c r="O56" s="1749"/>
      <c r="P56" s="1749"/>
      <c r="Q56" s="1749"/>
      <c r="R56" s="1749"/>
      <c r="S56" s="1749"/>
      <c r="T56" s="1750"/>
      <c r="U56" s="1751"/>
      <c r="V56" s="1752"/>
      <c r="W56" s="331"/>
      <c r="X56" s="331"/>
      <c r="Y56" s="331"/>
      <c r="Z56" s="331"/>
      <c r="AA56" s="331"/>
      <c r="AB56" s="331"/>
      <c r="AC56" s="331"/>
      <c r="AD56" s="331"/>
      <c r="AE56" s="331"/>
      <c r="AF56" s="331"/>
      <c r="AG56" s="331"/>
      <c r="AH56" s="331"/>
      <c r="AI56" s="333"/>
      <c r="AJ56" s="333"/>
    </row>
    <row r="57" spans="1:43" ht="26.25" customHeight="1" x14ac:dyDescent="0.15">
      <c r="C57" s="766"/>
      <c r="D57" s="766"/>
      <c r="E57" s="766"/>
      <c r="F57" s="766"/>
      <c r="G57" s="766"/>
      <c r="H57" s="766"/>
      <c r="I57" s="766"/>
      <c r="J57" s="766"/>
      <c r="K57" s="766"/>
      <c r="L57" s="766"/>
      <c r="M57" s="766"/>
      <c r="N57" s="766"/>
      <c r="O57" s="766"/>
      <c r="P57" s="26"/>
      <c r="Q57" s="4"/>
      <c r="Y57" s="162"/>
      <c r="AB57" s="2"/>
      <c r="AC57" s="1982"/>
      <c r="AD57" s="1982"/>
      <c r="AE57" s="1982"/>
      <c r="AF57" s="1982"/>
      <c r="AG57" s="1982"/>
      <c r="AH57" s="1982"/>
      <c r="AI57" s="1982"/>
      <c r="AK57" s="2"/>
    </row>
    <row r="58" spans="1:43" ht="30" customHeight="1" x14ac:dyDescent="0.15">
      <c r="B58" s="1840" t="s">
        <v>421</v>
      </c>
      <c r="C58" s="1840"/>
      <c r="D58" s="1840"/>
      <c r="E58" s="1840"/>
      <c r="F58" s="1840"/>
      <c r="G58" s="1840"/>
      <c r="H58" s="1887"/>
      <c r="I58" s="1887"/>
      <c r="J58" s="1887"/>
      <c r="K58" s="1887"/>
      <c r="L58" s="1887"/>
      <c r="M58" s="1887"/>
      <c r="N58" s="1887"/>
      <c r="O58" s="1887"/>
      <c r="P58" s="1887"/>
      <c r="Q58" s="1887"/>
      <c r="R58" s="1887"/>
      <c r="S58" s="1887"/>
      <c r="T58" s="1887"/>
      <c r="U58" s="1887"/>
      <c r="V58" s="1887"/>
      <c r="W58" s="1887"/>
      <c r="X58" s="1887"/>
      <c r="Y58" s="1887"/>
      <c r="Z58" s="1887"/>
      <c r="AA58" s="1887"/>
      <c r="AB58" s="2"/>
      <c r="AC58" s="39"/>
      <c r="AD58" s="39"/>
      <c r="AE58" s="39"/>
      <c r="AF58" s="39"/>
      <c r="AG58" s="39"/>
      <c r="AH58" s="39"/>
      <c r="AI58" s="39"/>
      <c r="AK58" s="2"/>
    </row>
    <row r="59" spans="1:43" ht="65.25" customHeight="1" x14ac:dyDescent="0.15">
      <c r="A59" s="2"/>
      <c r="C59" s="1815" t="s">
        <v>652</v>
      </c>
      <c r="D59" s="1815"/>
      <c r="E59" s="1815"/>
      <c r="F59" s="1815"/>
      <c r="G59" s="1815"/>
      <c r="H59" s="1815"/>
      <c r="I59" s="1815"/>
      <c r="J59" s="1815"/>
      <c r="K59" s="1815"/>
      <c r="L59" s="1815"/>
      <c r="M59" s="1815"/>
      <c r="N59" s="1815"/>
      <c r="O59" s="1815"/>
      <c r="P59" s="1815"/>
      <c r="Q59" s="1815"/>
      <c r="R59" s="1815"/>
      <c r="S59" s="1815"/>
      <c r="T59" s="1815"/>
      <c r="U59" s="1815"/>
      <c r="V59" s="1815"/>
      <c r="W59" s="1815"/>
      <c r="X59" s="1815"/>
      <c r="Y59" s="1815"/>
      <c r="Z59" s="1815"/>
      <c r="AA59" s="1815"/>
      <c r="AB59" s="1815"/>
      <c r="AC59" s="1815"/>
      <c r="AD59" s="39"/>
      <c r="AE59" s="39"/>
      <c r="AF59" s="39"/>
      <c r="AG59" s="39"/>
      <c r="AH59" s="39"/>
      <c r="AI59" s="39"/>
      <c r="AK59" s="2"/>
    </row>
    <row r="60" spans="1:43" ht="7.5" customHeight="1" thickBot="1" x14ac:dyDescent="0.2">
      <c r="C60" s="257"/>
      <c r="D60" s="153"/>
      <c r="E60" s="153"/>
      <c r="F60" s="153"/>
      <c r="G60" s="153"/>
      <c r="H60" s="153"/>
      <c r="I60" s="153"/>
      <c r="J60" s="153"/>
      <c r="K60" s="153"/>
      <c r="L60" s="153"/>
      <c r="M60" s="153"/>
      <c r="N60" s="153"/>
      <c r="O60" s="153"/>
      <c r="P60" s="153"/>
      <c r="Q60" s="153"/>
      <c r="R60" s="153"/>
      <c r="S60" s="153"/>
      <c r="T60" s="153"/>
      <c r="U60" s="153"/>
      <c r="V60" s="153"/>
      <c r="W60" s="153"/>
      <c r="X60" s="2"/>
      <c r="Y60" s="2"/>
      <c r="Z60" s="2"/>
      <c r="AA60" s="2"/>
      <c r="AB60" s="2"/>
      <c r="AC60" s="39"/>
      <c r="AD60" s="39"/>
      <c r="AE60" s="39"/>
      <c r="AF60" s="39"/>
      <c r="AG60" s="39"/>
      <c r="AH60" s="39"/>
      <c r="AI60" s="39"/>
      <c r="AK60" s="2"/>
    </row>
    <row r="61" spans="1:43" ht="17.25" customHeight="1" x14ac:dyDescent="0.15">
      <c r="A61" s="2"/>
      <c r="B61" s="1733" t="str">
        <f>IF(H61="","×","○")</f>
        <v>×</v>
      </c>
      <c r="C61" s="1995" t="s">
        <v>290</v>
      </c>
      <c r="D61" s="1996"/>
      <c r="E61" s="1996"/>
      <c r="F61" s="1996"/>
      <c r="G61" s="1997"/>
      <c r="H61" s="1796"/>
      <c r="I61" s="1796"/>
      <c r="J61" s="1796"/>
      <c r="K61" s="1796"/>
      <c r="L61" s="1983" t="str">
        <f>IF(H61="あり","　※ 食物アレルギー調査票〔ＨＰにて別途ダウンロード〕を","")</f>
        <v/>
      </c>
      <c r="M61" s="1984"/>
      <c r="N61" s="1984"/>
      <c r="O61" s="1984"/>
      <c r="P61" s="1984"/>
      <c r="Q61" s="1984"/>
      <c r="R61" s="1984"/>
      <c r="S61" s="1984"/>
      <c r="T61" s="1984"/>
      <c r="U61" s="1984"/>
      <c r="V61" s="1984"/>
      <c r="W61" s="1984"/>
      <c r="X61" s="1984"/>
      <c r="Y61" s="1984"/>
      <c r="Z61" s="1984"/>
      <c r="AA61" s="1984"/>
      <c r="AB61" s="508"/>
      <c r="AC61" s="508"/>
      <c r="AD61" s="68"/>
      <c r="AE61" s="68"/>
      <c r="AF61" s="68"/>
      <c r="AG61" s="68"/>
      <c r="AH61" s="68"/>
      <c r="AI61" s="68"/>
      <c r="AK61" s="68"/>
    </row>
    <row r="62" spans="1:43" ht="17.25" customHeight="1" thickBot="1" x14ac:dyDescent="0.2">
      <c r="A62" s="2"/>
      <c r="B62" s="1733"/>
      <c r="C62" s="1998"/>
      <c r="D62" s="1999"/>
      <c r="E62" s="1999"/>
      <c r="F62" s="1999"/>
      <c r="G62" s="2000"/>
      <c r="H62" s="1798"/>
      <c r="I62" s="1798"/>
      <c r="J62" s="1798"/>
      <c r="K62" s="1798"/>
      <c r="L62" s="1885" t="str">
        <f>IF(H61="あり","　　 ２週間前までに提出してください。","")</f>
        <v/>
      </c>
      <c r="M62" s="1886"/>
      <c r="N62" s="1886"/>
      <c r="O62" s="1886"/>
      <c r="P62" s="1886"/>
      <c r="Q62" s="1886"/>
      <c r="R62" s="1886"/>
      <c r="S62" s="1886"/>
      <c r="T62" s="1886"/>
      <c r="U62" s="1886"/>
      <c r="V62" s="1886"/>
      <c r="W62" s="1886"/>
      <c r="X62" s="1886"/>
      <c r="Y62" s="1886"/>
      <c r="Z62" s="1886"/>
      <c r="AA62" s="1886"/>
      <c r="AB62" s="508"/>
      <c r="AC62" s="508"/>
      <c r="AD62" s="68"/>
      <c r="AE62" s="68"/>
      <c r="AF62" s="68"/>
      <c r="AG62" s="68"/>
      <c r="AH62" s="68"/>
      <c r="AI62" s="68"/>
      <c r="AK62" s="70"/>
    </row>
    <row r="63" spans="1:43" ht="11.25" customHeight="1" thickBot="1" x14ac:dyDescent="0.2">
      <c r="C63" s="127"/>
      <c r="D63" s="303"/>
      <c r="E63" s="303"/>
      <c r="F63" s="303"/>
      <c r="G63" s="303"/>
      <c r="H63" s="303"/>
      <c r="I63" s="303"/>
      <c r="J63" s="304"/>
      <c r="K63" s="303"/>
      <c r="L63" s="340"/>
      <c r="M63" s="305"/>
      <c r="N63" s="305"/>
      <c r="O63" s="305"/>
      <c r="P63" s="27"/>
      <c r="Q63" s="305"/>
      <c r="R63" s="305"/>
      <c r="S63" s="305"/>
      <c r="T63" s="27"/>
      <c r="U63" s="305"/>
      <c r="V63" s="305"/>
      <c r="W63" s="27"/>
      <c r="X63" s="27"/>
      <c r="Y63" s="27"/>
      <c r="Z63" s="27"/>
      <c r="AA63" s="27"/>
      <c r="AB63" s="27"/>
      <c r="AC63" s="27"/>
      <c r="AD63" s="27"/>
      <c r="AE63" s="27"/>
      <c r="AK63" s="2"/>
    </row>
    <row r="64" spans="1:43" ht="27" customHeight="1" thickBot="1" x14ac:dyDescent="0.2">
      <c r="A64" s="2"/>
      <c r="B64" s="25"/>
      <c r="C64" s="2004">
        <f>G24</f>
        <v>0</v>
      </c>
      <c r="D64" s="2004"/>
      <c r="E64" s="1049" t="s">
        <v>13</v>
      </c>
      <c r="F64" s="1050">
        <f>J24</f>
        <v>0</v>
      </c>
      <c r="G64" s="1049" t="s">
        <v>14</v>
      </c>
      <c r="H64" s="1081">
        <f>L24</f>
        <v>0</v>
      </c>
      <c r="I64" s="1073" t="s">
        <v>17</v>
      </c>
      <c r="J64" s="1082" t="str">
        <f>O24</f>
        <v/>
      </c>
      <c r="K64" s="1075" t="s">
        <v>16</v>
      </c>
      <c r="L64" s="1076" t="str">
        <f>IF(AND(J24&lt;&gt;"",L24&lt;&gt;""),N22,"")</f>
        <v/>
      </c>
      <c r="M64" s="2005" t="s">
        <v>412</v>
      </c>
      <c r="N64" s="2005"/>
      <c r="O64" s="1070" t="str">
        <f>T24</f>
        <v/>
      </c>
      <c r="P64" s="1071" t="s">
        <v>544</v>
      </c>
      <c r="Q64" s="1072" t="str">
        <f>V24</f>
        <v/>
      </c>
      <c r="R64" s="1073" t="s">
        <v>545</v>
      </c>
      <c r="S64" s="1074" t="str">
        <f>Y24</f>
        <v/>
      </c>
      <c r="T64" s="1075" t="s">
        <v>546</v>
      </c>
      <c r="U64" s="1076" t="str">
        <f>IF(AND(T24&lt;&gt;"",V24&lt;&gt;""),R22,"")</f>
        <v/>
      </c>
      <c r="V64" s="1985" t="s">
        <v>547</v>
      </c>
      <c r="W64" s="1985"/>
      <c r="X64" s="1985"/>
      <c r="Y64" s="1985"/>
      <c r="Z64" s="1985"/>
      <c r="AA64" s="1985"/>
      <c r="AB64" s="1985"/>
      <c r="AC64" s="1985"/>
      <c r="AD64" s="1985"/>
      <c r="AE64" s="1986"/>
      <c r="AF64" s="203"/>
      <c r="AG64" s="203"/>
      <c r="AH64" s="1024"/>
      <c r="AI64" s="1024"/>
      <c r="AJ64" s="1025"/>
      <c r="AK64" s="1025"/>
      <c r="AL64" s="1026"/>
      <c r="AM64" s="1026"/>
      <c r="AN64" s="1026"/>
      <c r="AO64" s="1026"/>
      <c r="AP64" s="1026"/>
      <c r="AQ64" s="1026"/>
    </row>
    <row r="65" spans="1:43" ht="5.25" customHeight="1" thickBot="1" x14ac:dyDescent="0.2">
      <c r="A65" s="2"/>
      <c r="B65" s="70"/>
      <c r="C65" s="272"/>
      <c r="D65" s="272"/>
      <c r="E65" s="273"/>
      <c r="F65" s="272"/>
      <c r="G65" s="273"/>
      <c r="H65" s="517"/>
      <c r="I65" s="517"/>
      <c r="J65" s="518"/>
      <c r="K65" s="519"/>
      <c r="L65" s="520"/>
      <c r="M65" s="1051"/>
      <c r="N65" s="1051"/>
      <c r="O65" s="1052"/>
      <c r="P65" s="273"/>
      <c r="Q65" s="1053"/>
      <c r="R65" s="272"/>
      <c r="S65" s="1054"/>
      <c r="T65" s="1067"/>
      <c r="U65" s="1068"/>
      <c r="V65" s="1069"/>
      <c r="W65" s="1069"/>
      <c r="X65" s="1069"/>
      <c r="Y65" s="1069"/>
      <c r="Z65" s="1069"/>
      <c r="AA65" s="1069"/>
      <c r="AB65" s="1083"/>
      <c r="AC65" s="1084"/>
      <c r="AD65" s="1084"/>
      <c r="AE65" s="1084"/>
      <c r="AF65" s="203"/>
      <c r="AG65" s="203"/>
      <c r="AH65" s="1024"/>
      <c r="AI65" s="1024"/>
      <c r="AJ65" s="1025"/>
      <c r="AK65" s="1025"/>
      <c r="AL65" s="1026"/>
      <c r="AM65" s="1026"/>
      <c r="AN65" s="1026"/>
      <c r="AO65" s="1026"/>
      <c r="AP65" s="1026"/>
      <c r="AQ65" s="1026"/>
    </row>
    <row r="66" spans="1:43" s="68" customFormat="1" ht="18" customHeight="1" x14ac:dyDescent="0.2">
      <c r="A66" s="70"/>
      <c r="B66" s="1733" t="str">
        <f>IF(AND(AK70="○",AK72="○",AL67="○",AL70="○",AL72="○",AM67="○",AM70="○",AM72="○",AN67="○",AN70="○",AN72="○",AO67="○",AO70="○",AO72="○",AP67="○",AP70="○",AL73="○",AK74="○"),"○","×")</f>
        <v>×</v>
      </c>
      <c r="C66" s="521"/>
      <c r="D66" s="521"/>
      <c r="E66" s="521"/>
      <c r="F66" s="521"/>
      <c r="G66" s="522"/>
      <c r="H66" s="310" t="s">
        <v>303</v>
      </c>
      <c r="I66" s="2015" t="str">
        <f>IF(V24="","",K22)</f>
        <v/>
      </c>
      <c r="J66" s="2015"/>
      <c r="K66" s="311" t="str">
        <f>"（"&amp;O24&amp;"）"</f>
        <v>（）</v>
      </c>
      <c r="L66" s="515" t="s">
        <v>304</v>
      </c>
      <c r="M66" s="1890" t="str">
        <f>IF(V24="","",IF(H23&lt;2," ",K22+1))</f>
        <v/>
      </c>
      <c r="N66" s="1890"/>
      <c r="O66" s="311" t="str">
        <f>IF(H23&lt;2," ","（"&amp;TEXT(M66,"aaa")&amp;"）")</f>
        <v>（）</v>
      </c>
      <c r="P66" s="516" t="s">
        <v>305</v>
      </c>
      <c r="Q66" s="2022" t="str">
        <f>IF(V24="","",IF(H23&lt;3," ",K22+2))</f>
        <v/>
      </c>
      <c r="R66" s="2015"/>
      <c r="S66" s="311" t="str">
        <f>IF(H23&lt;3," ","（"&amp;TEXT(Q66,"aaa")&amp;"）")</f>
        <v>（）</v>
      </c>
      <c r="T66" s="1100" t="s">
        <v>541</v>
      </c>
      <c r="U66" s="2009" t="str">
        <f>IF(V24="","",IF(H23&lt;4," ",K22+3))</f>
        <v/>
      </c>
      <c r="V66" s="2006"/>
      <c r="W66" s="1101" t="str">
        <f>IF(H23&lt;4," ","（"&amp;TEXT(U66,"aaa")&amp;"）")</f>
        <v>（）</v>
      </c>
      <c r="X66" s="1100" t="s">
        <v>542</v>
      </c>
      <c r="Y66" s="1902" t="str">
        <f>IF(V24="","",IF(H23&lt;5," ",K22+4))</f>
        <v/>
      </c>
      <c r="Z66" s="1902"/>
      <c r="AA66" s="1101" t="str">
        <f>IF(H23&lt;5," ","（"&amp;TEXT(Y66,"aaa")&amp;"）")</f>
        <v>（）</v>
      </c>
      <c r="AB66" s="1102" t="s">
        <v>543</v>
      </c>
      <c r="AC66" s="2006" t="str">
        <f>IF(V24="","",IF(H23&lt;6," ",K22+5))</f>
        <v/>
      </c>
      <c r="AD66" s="2006"/>
      <c r="AE66" s="1101" t="str">
        <f>IF(H23&lt;6," ","（"&amp;TEXT(AC66,"aaa")&amp;"）")</f>
        <v>（）</v>
      </c>
      <c r="AF66" s="342"/>
      <c r="AG66" s="342"/>
      <c r="AH66" s="1027"/>
      <c r="AI66" s="1027"/>
      <c r="AJ66" s="1028"/>
      <c r="AK66" s="1029" t="str">
        <f>IF(V24="","",K22)</f>
        <v/>
      </c>
      <c r="AL66" s="1029" t="str">
        <f>IF(V24="","",IF(H23&lt;2," ",K22+1))</f>
        <v/>
      </c>
      <c r="AM66" s="1029" t="str">
        <f>IF(V24="","",IF(H23&lt;3," ",K22+2))</f>
        <v/>
      </c>
      <c r="AN66" s="1029" t="str">
        <f>IF(V24="","",IF(H23&lt;4," ",K22+3))</f>
        <v/>
      </c>
      <c r="AO66" s="1029" t="str">
        <f>IF(V24="","",IF(H23&lt;5," ",K22+4))</f>
        <v/>
      </c>
      <c r="AP66" s="1029" t="str">
        <f>IF(V24="","",IF(H23&lt;6," ",K22+5))</f>
        <v/>
      </c>
      <c r="AQ66" s="1030"/>
    </row>
    <row r="67" spans="1:43" s="68" customFormat="1" ht="18" customHeight="1" thickBot="1" x14ac:dyDescent="0.2">
      <c r="A67" s="70"/>
      <c r="B67" s="1733"/>
      <c r="C67" s="521"/>
      <c r="D67" s="521"/>
      <c r="E67" s="521"/>
      <c r="F67" s="521"/>
      <c r="G67" s="522"/>
      <c r="H67" s="2016" t="s">
        <v>308</v>
      </c>
      <c r="I67" s="2017"/>
      <c r="J67" s="2018" t="s">
        <v>292</v>
      </c>
      <c r="K67" s="2019"/>
      <c r="L67" s="2023" t="s">
        <v>308</v>
      </c>
      <c r="M67" s="2024"/>
      <c r="N67" s="2018" t="s">
        <v>292</v>
      </c>
      <c r="O67" s="2019"/>
      <c r="P67" s="2023" t="s">
        <v>308</v>
      </c>
      <c r="Q67" s="2024"/>
      <c r="R67" s="2018" t="s">
        <v>292</v>
      </c>
      <c r="S67" s="2019"/>
      <c r="T67" s="1909" t="s">
        <v>308</v>
      </c>
      <c r="U67" s="1910"/>
      <c r="V67" s="1980" t="s">
        <v>292</v>
      </c>
      <c r="W67" s="1981"/>
      <c r="X67" s="1909" t="s">
        <v>308</v>
      </c>
      <c r="Y67" s="1910"/>
      <c r="Z67" s="1980" t="s">
        <v>292</v>
      </c>
      <c r="AA67" s="1981"/>
      <c r="AB67" s="2010" t="s">
        <v>308</v>
      </c>
      <c r="AC67" s="2011"/>
      <c r="AD67" s="1980" t="s">
        <v>292</v>
      </c>
      <c r="AE67" s="1981"/>
      <c r="AF67" s="343"/>
      <c r="AG67" s="343"/>
      <c r="AH67" s="1027"/>
      <c r="AI67" s="1027"/>
      <c r="AJ67" s="1031" t="s">
        <v>273</v>
      </c>
      <c r="AK67" s="1032"/>
      <c r="AL67" s="1033" t="str">
        <f>IF(OR(H23&lt;=1,AND(L68&lt;&gt;"",L69&lt;&gt;"",L70&lt;&gt;"",L71&lt;&gt;"")),"○","×")</f>
        <v>×</v>
      </c>
      <c r="AM67" s="1032" t="str">
        <f>IF(OR(H23&lt;=2,AND(P68&lt;&gt;"",P69&lt;&gt;"",P70&lt;&gt;"",P71&lt;&gt;"")),"○","×")</f>
        <v>×</v>
      </c>
      <c r="AN67" s="1033" t="str">
        <f>IF(OR(H23&lt;=3,AND(T68&lt;&gt;"",T69&lt;&gt;"",T70&lt;&gt;"",T71&lt;&gt;"")),"○","×")</f>
        <v>×</v>
      </c>
      <c r="AO67" s="1032" t="str">
        <f>IF(OR(H23&lt;=4,AND(X68&lt;&gt;"",X69&lt;&gt;"",X70&lt;&gt;"",X71&lt;&gt;"")),"○","×")</f>
        <v>×</v>
      </c>
      <c r="AP67" s="1032" t="str">
        <f>IF(OR(H23&lt;=5,AND(AB68&lt;&gt;"",AB69&lt;&gt;"",AB70&lt;&gt;"",AB71&lt;&gt;"")),"○","×")</f>
        <v>×</v>
      </c>
      <c r="AQ67" s="1030"/>
    </row>
    <row r="68" spans="1:43" s="68" customFormat="1" ht="24.75" customHeight="1" thickTop="1" x14ac:dyDescent="0.2">
      <c r="A68" s="70"/>
      <c r="B68" s="1733"/>
      <c r="C68" s="2029" t="s">
        <v>222</v>
      </c>
      <c r="D68" s="2062" t="s">
        <v>673</v>
      </c>
      <c r="E68" s="2063"/>
      <c r="F68" s="2050" t="s">
        <v>271</v>
      </c>
      <c r="G68" s="2051"/>
      <c r="H68" s="2064"/>
      <c r="I68" s="2065"/>
      <c r="J68" s="966"/>
      <c r="K68" s="967" t="s">
        <v>130</v>
      </c>
      <c r="L68" s="1781"/>
      <c r="M68" s="1782"/>
      <c r="N68" s="1061"/>
      <c r="O68" s="302" t="s">
        <v>130</v>
      </c>
      <c r="P68" s="1781"/>
      <c r="Q68" s="1782"/>
      <c r="R68" s="1061"/>
      <c r="S68" s="302" t="s">
        <v>130</v>
      </c>
      <c r="T68" s="1781"/>
      <c r="U68" s="1782"/>
      <c r="V68" s="1061"/>
      <c r="W68" s="1062" t="s">
        <v>130</v>
      </c>
      <c r="X68" s="1781"/>
      <c r="Y68" s="1782"/>
      <c r="Z68" s="1061"/>
      <c r="AA68" s="1062" t="s">
        <v>130</v>
      </c>
      <c r="AB68" s="1781"/>
      <c r="AC68" s="1782"/>
      <c r="AD68" s="1061"/>
      <c r="AE68" s="1062" t="s">
        <v>130</v>
      </c>
      <c r="AF68" s="1975"/>
      <c r="AG68" s="1975"/>
      <c r="AH68" s="1034"/>
      <c r="AI68" s="1034"/>
      <c r="AJ68" s="1031"/>
      <c r="AK68" s="1032"/>
      <c r="AL68" s="1033"/>
      <c r="AM68" s="1032"/>
      <c r="AN68" s="1033"/>
      <c r="AO68" s="1032"/>
      <c r="AP68" s="1032"/>
      <c r="AQ68" s="1030"/>
    </row>
    <row r="69" spans="1:43" s="68" customFormat="1" ht="24.75" customHeight="1" x14ac:dyDescent="0.2">
      <c r="A69" s="70"/>
      <c r="B69" s="1733"/>
      <c r="C69" s="1899"/>
      <c r="D69" s="2007" t="s">
        <v>669</v>
      </c>
      <c r="E69" s="2008"/>
      <c r="F69" s="2020" t="s">
        <v>674</v>
      </c>
      <c r="G69" s="2021"/>
      <c r="H69" s="2012"/>
      <c r="I69" s="2013"/>
      <c r="J69" s="968"/>
      <c r="K69" s="969" t="s">
        <v>130</v>
      </c>
      <c r="L69" s="1888"/>
      <c r="M69" s="1889"/>
      <c r="N69" s="1046"/>
      <c r="O69" s="298" t="s">
        <v>130</v>
      </c>
      <c r="P69" s="1888"/>
      <c r="Q69" s="1889"/>
      <c r="R69" s="1046"/>
      <c r="S69" s="298" t="s">
        <v>130</v>
      </c>
      <c r="T69" s="1888"/>
      <c r="U69" s="1889"/>
      <c r="V69" s="1046"/>
      <c r="W69" s="1063" t="s">
        <v>130</v>
      </c>
      <c r="X69" s="1888"/>
      <c r="Y69" s="1889"/>
      <c r="Z69" s="1046"/>
      <c r="AA69" s="1063" t="s">
        <v>130</v>
      </c>
      <c r="AB69" s="1888"/>
      <c r="AC69" s="1889"/>
      <c r="AD69" s="1046"/>
      <c r="AE69" s="1063" t="s">
        <v>130</v>
      </c>
      <c r="AF69" s="263"/>
      <c r="AG69" s="263"/>
      <c r="AH69" s="1034"/>
      <c r="AI69" s="1034"/>
      <c r="AJ69" s="1031" t="s">
        <v>274</v>
      </c>
      <c r="AK69" s="1034" t="str">
        <f>IF(OR(L64&lt;&gt;"昼",AND(H72&lt;&gt;"",H73&lt;&gt;"",H74&lt;&gt;"",H75&lt;&gt;"")),"○","×")</f>
        <v>○</v>
      </c>
      <c r="AL69" s="1035" t="str">
        <f>IF(OR(AA28="",AND(L72&lt;&gt;"",L73&lt;&gt;"",L74&lt;&gt;"",L75&lt;&gt;"")),"○","×")</f>
        <v>○</v>
      </c>
      <c r="AM69" s="1035" t="str">
        <f>IF(OR(AB28="",AND(P72&lt;&gt;"",P73&lt;&gt;"",P74&lt;&gt;"",P75&lt;&gt;"")),"○","×")</f>
        <v>○</v>
      </c>
      <c r="AN69" s="1035" t="str">
        <f>IF(OR(AC28="",AND(T72&lt;&gt;"",T73&lt;&gt;"",T74&lt;&gt;"",T75&lt;&gt;"")),"○","×")</f>
        <v>○</v>
      </c>
      <c r="AO69" s="1035" t="str">
        <f>IF(OR(AD28="",AND(X72&lt;&gt;"",X73&lt;&gt;"",X74&lt;&gt;"",X75&lt;&gt;"")),"○","×")</f>
        <v>○</v>
      </c>
      <c r="AP69" s="1035" t="str">
        <f>IF(OR(AE28="",AND(AB72&lt;&gt;"",AB73&lt;&gt;"",AB74&lt;&gt;"",AB75&lt;&gt;"")),"○","×")</f>
        <v>○</v>
      </c>
      <c r="AQ69" s="1030"/>
    </row>
    <row r="70" spans="1:43" s="68" customFormat="1" ht="24.75" customHeight="1" x14ac:dyDescent="0.2">
      <c r="A70" s="70"/>
      <c r="B70" s="1733"/>
      <c r="C70" s="1899"/>
      <c r="D70" s="2042" t="s">
        <v>83</v>
      </c>
      <c r="E70" s="2043"/>
      <c r="F70" s="1891" t="s">
        <v>675</v>
      </c>
      <c r="G70" s="1892"/>
      <c r="H70" s="1806"/>
      <c r="I70" s="1807"/>
      <c r="J70" s="968"/>
      <c r="K70" s="970" t="s">
        <v>130</v>
      </c>
      <c r="L70" s="1731"/>
      <c r="M70" s="1732"/>
      <c r="N70" s="1046"/>
      <c r="O70" s="298" t="s">
        <v>130</v>
      </c>
      <c r="P70" s="1731"/>
      <c r="Q70" s="1732"/>
      <c r="R70" s="1046"/>
      <c r="S70" s="298" t="s">
        <v>130</v>
      </c>
      <c r="T70" s="1731"/>
      <c r="U70" s="1732"/>
      <c r="V70" s="1046"/>
      <c r="W70" s="1063" t="s">
        <v>130</v>
      </c>
      <c r="X70" s="1731"/>
      <c r="Y70" s="1732"/>
      <c r="Z70" s="1046"/>
      <c r="AA70" s="1063" t="s">
        <v>130</v>
      </c>
      <c r="AB70" s="1731"/>
      <c r="AC70" s="1732"/>
      <c r="AD70" s="1046"/>
      <c r="AE70" s="1063" t="s">
        <v>130</v>
      </c>
      <c r="AF70" s="263"/>
      <c r="AG70" s="263"/>
      <c r="AH70" s="1034"/>
      <c r="AI70" s="1034"/>
      <c r="AJ70" s="1031"/>
      <c r="AK70" s="1036" t="str">
        <f>IF(AND(AK69="×",H76=""),"×","○")</f>
        <v>○</v>
      </c>
      <c r="AL70" s="1037" t="str">
        <f>IF(AND(AL69="×",L76=""),"×","○")</f>
        <v>○</v>
      </c>
      <c r="AM70" s="1037" t="str">
        <f>IF(AND(AM69="×",P76=""),"×","○")</f>
        <v>○</v>
      </c>
      <c r="AN70" s="1037" t="str">
        <f>IF(AND(AN69="×",T76=""),"×","○")</f>
        <v>○</v>
      </c>
      <c r="AO70" s="1037" t="str">
        <f>IF(AND(AO69="×",X76=""),"×","○")</f>
        <v>○</v>
      </c>
      <c r="AP70" s="1037" t="str">
        <f>IF(AND(AP69="×",AB76=""),"×","○")</f>
        <v>○</v>
      </c>
      <c r="AQ70" s="1030"/>
    </row>
    <row r="71" spans="1:43" s="68" customFormat="1" ht="24.75" customHeight="1" thickBot="1" x14ac:dyDescent="0.25">
      <c r="A71" s="70"/>
      <c r="B71" s="1733"/>
      <c r="C71" s="1900"/>
      <c r="D71" s="2035" t="s">
        <v>124</v>
      </c>
      <c r="E71" s="2036"/>
      <c r="F71" s="2037" t="s">
        <v>676</v>
      </c>
      <c r="G71" s="2038"/>
      <c r="H71" s="2066"/>
      <c r="I71" s="2067"/>
      <c r="J71" s="971"/>
      <c r="K71" s="972" t="s">
        <v>130</v>
      </c>
      <c r="L71" s="1893"/>
      <c r="M71" s="1894"/>
      <c r="N71" s="1064"/>
      <c r="O71" s="309" t="s">
        <v>130</v>
      </c>
      <c r="P71" s="1893"/>
      <c r="Q71" s="1894"/>
      <c r="R71" s="1064"/>
      <c r="S71" s="309" t="s">
        <v>130</v>
      </c>
      <c r="T71" s="1893"/>
      <c r="U71" s="1894"/>
      <c r="V71" s="1064"/>
      <c r="W71" s="1065" t="s">
        <v>130</v>
      </c>
      <c r="X71" s="1893"/>
      <c r="Y71" s="1894"/>
      <c r="Z71" s="1064"/>
      <c r="AA71" s="1065" t="s">
        <v>130</v>
      </c>
      <c r="AB71" s="1893"/>
      <c r="AC71" s="1894"/>
      <c r="AD71" s="1064"/>
      <c r="AE71" s="1065" t="s">
        <v>130</v>
      </c>
      <c r="AF71" s="263"/>
      <c r="AG71" s="263"/>
      <c r="AH71" s="1034"/>
      <c r="AI71" s="1034"/>
      <c r="AJ71" s="1031" t="s">
        <v>440</v>
      </c>
      <c r="AK71" s="1034" t="str">
        <f>IF(OR(F23=0,AND(H77&lt;&gt;"",H78&lt;&gt;"",H79&lt;&gt;"",H80&lt;&gt;"")),"○","×")</f>
        <v>○</v>
      </c>
      <c r="AL71" s="1035" t="str">
        <f>IF(OR(AA29="",AND(L77&lt;&gt;"",L78&lt;&gt;"",L79&lt;&gt;"",L80&lt;&gt;"")),"○","×")</f>
        <v>○</v>
      </c>
      <c r="AM71" s="1035" t="str">
        <f>IF(OR(AB29="",AND(P77&lt;&gt;"",P78&lt;&gt;"",P79&lt;&gt;"",P80&lt;&gt;"")),"○","×")</f>
        <v>○</v>
      </c>
      <c r="AN71" s="1035" t="str">
        <f>IF(OR(AC29="",AND(T77&lt;&gt;"",T78&lt;&gt;"",T79&lt;&gt;"",T80&lt;&gt;"")),"○","×")</f>
        <v>○</v>
      </c>
      <c r="AO71" s="1034" t="str">
        <f>IF(OR(AD29="",AND(X77&lt;&gt;"",X78&lt;&gt;"",X79&lt;&gt;"",X80&lt;&gt;"")),"○","×")</f>
        <v>○</v>
      </c>
      <c r="AP71" s="1034"/>
      <c r="AQ71" s="1030"/>
    </row>
    <row r="72" spans="1:43" s="68" customFormat="1" ht="24.75" customHeight="1" x14ac:dyDescent="0.2">
      <c r="A72" s="70"/>
      <c r="B72" s="1733"/>
      <c r="C72" s="1899" t="s">
        <v>223</v>
      </c>
      <c r="D72" s="1897" t="str">
        <f>$D$68</f>
        <v>４歳児
未満</v>
      </c>
      <c r="E72" s="1898"/>
      <c r="F72" s="2034" t="s">
        <v>271</v>
      </c>
      <c r="G72" s="2031"/>
      <c r="H72" s="1802"/>
      <c r="I72" s="1803"/>
      <c r="J72" s="1046"/>
      <c r="K72" s="298" t="s">
        <v>130</v>
      </c>
      <c r="L72" s="1802"/>
      <c r="M72" s="1803"/>
      <c r="N72" s="1042"/>
      <c r="O72" s="306" t="s">
        <v>130</v>
      </c>
      <c r="P72" s="1802"/>
      <c r="Q72" s="1803"/>
      <c r="R72" s="1042"/>
      <c r="S72" s="306" t="s">
        <v>130</v>
      </c>
      <c r="T72" s="1802"/>
      <c r="U72" s="1803"/>
      <c r="V72" s="1042"/>
      <c r="W72" s="1043" t="s">
        <v>130</v>
      </c>
      <c r="X72" s="1802"/>
      <c r="Y72" s="1803"/>
      <c r="Z72" s="1042"/>
      <c r="AA72" s="1043" t="s">
        <v>130</v>
      </c>
      <c r="AB72" s="1802"/>
      <c r="AC72" s="1803"/>
      <c r="AD72" s="1042"/>
      <c r="AE72" s="1043" t="s">
        <v>130</v>
      </c>
      <c r="AF72" s="263"/>
      <c r="AG72" s="263"/>
      <c r="AH72" s="1034"/>
      <c r="AI72" s="1034"/>
      <c r="AJ72" s="1034"/>
      <c r="AK72" s="1036" t="str">
        <f>IF(AND(AK71="×",H81=""),"×","○")</f>
        <v>○</v>
      </c>
      <c r="AL72" s="1037" t="str">
        <f>IF(AND(AL71="×",L81=""),"×","○")</f>
        <v>○</v>
      </c>
      <c r="AM72" s="1037" t="str">
        <f>IF(AND(AM71="×",P81=""),"×","○")</f>
        <v>○</v>
      </c>
      <c r="AN72" s="1037" t="str">
        <f>IF(AND(AN71="×",T81=""),"×","○")</f>
        <v>○</v>
      </c>
      <c r="AO72" s="1036" t="str">
        <f>IF(AND(AO71="×",X81=""),"×","○")</f>
        <v>○</v>
      </c>
      <c r="AP72" s="1036"/>
      <c r="AQ72" s="1030"/>
    </row>
    <row r="73" spans="1:43" s="68" customFormat="1" ht="24.75" customHeight="1" x14ac:dyDescent="0.2">
      <c r="A73" s="70"/>
      <c r="B73" s="1733"/>
      <c r="C73" s="1899"/>
      <c r="D73" s="2032" t="str">
        <f>$D$69</f>
        <v>４歳～
学齢前</v>
      </c>
      <c r="E73" s="2033"/>
      <c r="F73" s="2014" t="s">
        <v>677</v>
      </c>
      <c r="G73" s="1915"/>
      <c r="H73" s="1731"/>
      <c r="I73" s="1732"/>
      <c r="J73" s="1046"/>
      <c r="K73" s="297" t="s">
        <v>130</v>
      </c>
      <c r="L73" s="1731"/>
      <c r="M73" s="1732"/>
      <c r="N73" s="1044"/>
      <c r="O73" s="297" t="s">
        <v>130</v>
      </c>
      <c r="P73" s="1731"/>
      <c r="Q73" s="1732"/>
      <c r="R73" s="1044"/>
      <c r="S73" s="297" t="s">
        <v>130</v>
      </c>
      <c r="T73" s="1731"/>
      <c r="U73" s="1732"/>
      <c r="V73" s="1044"/>
      <c r="W73" s="1045" t="s">
        <v>130</v>
      </c>
      <c r="X73" s="1731"/>
      <c r="Y73" s="1732"/>
      <c r="Z73" s="1044"/>
      <c r="AA73" s="1045" t="s">
        <v>130</v>
      </c>
      <c r="AB73" s="1731"/>
      <c r="AC73" s="1732"/>
      <c r="AD73" s="1044"/>
      <c r="AE73" s="1045" t="s">
        <v>130</v>
      </c>
      <c r="AF73" s="263"/>
      <c r="AG73" s="263"/>
      <c r="AH73" s="1034"/>
      <c r="AI73" s="1034"/>
      <c r="AJ73" s="1036" t="s">
        <v>307</v>
      </c>
      <c r="AK73" s="1038">
        <f>COUNT(J72,J73,J74,J75,J77,J78,J79,J80,N68,N69,N70,N71,N72,N73,N74,N75,N77,N78,N79,N80,R68,R69,R70,R71,R72,R73,R74,R75,R77,R78,R79,R80,V68,V69,V70,V71,V72,V73,V74,V75,V77,V78,V79,V80,Z68,Z69,Z70,Z71,Z72,Z73,Z74,Z75,Z77,Z78,Z79,Z80,AD68,AD69,AD70,AD71,AD72,AD73,AD74,AD75)</f>
        <v>0</v>
      </c>
      <c r="AL73" s="1039" t="str">
        <f>IF(AND(H61="あり",AK73=0),"×","○")</f>
        <v>○</v>
      </c>
      <c r="AM73" s="1034"/>
      <c r="AN73" s="1034"/>
      <c r="AO73" s="1034"/>
      <c r="AP73" s="1034"/>
      <c r="AQ73" s="1030"/>
    </row>
    <row r="74" spans="1:43" s="68" customFormat="1" ht="24.75" customHeight="1" x14ac:dyDescent="0.2">
      <c r="A74" s="70"/>
      <c r="B74" s="1733"/>
      <c r="C74" s="1899"/>
      <c r="D74" s="1813" t="str">
        <f>$D$70</f>
        <v>小学生</v>
      </c>
      <c r="E74" s="1814"/>
      <c r="F74" s="1758" t="s">
        <v>678</v>
      </c>
      <c r="G74" s="1759"/>
      <c r="H74" s="1731"/>
      <c r="I74" s="1732"/>
      <c r="J74" s="1046"/>
      <c r="K74" s="297" t="s">
        <v>130</v>
      </c>
      <c r="L74" s="1731"/>
      <c r="M74" s="1732"/>
      <c r="N74" s="1044"/>
      <c r="O74" s="297" t="s">
        <v>130</v>
      </c>
      <c r="P74" s="1731"/>
      <c r="Q74" s="1732"/>
      <c r="R74" s="1044"/>
      <c r="S74" s="297" t="s">
        <v>130</v>
      </c>
      <c r="T74" s="1731"/>
      <c r="U74" s="1732"/>
      <c r="V74" s="1044"/>
      <c r="W74" s="1045" t="s">
        <v>130</v>
      </c>
      <c r="X74" s="1731"/>
      <c r="Y74" s="1732"/>
      <c r="Z74" s="1044"/>
      <c r="AA74" s="1045" t="s">
        <v>130</v>
      </c>
      <c r="AB74" s="1731"/>
      <c r="AC74" s="1732"/>
      <c r="AD74" s="1044"/>
      <c r="AE74" s="1045" t="s">
        <v>130</v>
      </c>
      <c r="AF74" s="263"/>
      <c r="AG74" s="263"/>
      <c r="AH74" s="1034"/>
      <c r="AI74" s="1034"/>
      <c r="AJ74" s="1034"/>
      <c r="AK74" s="1040" t="str">
        <f>IF(AND(AK75="○",AK76="○",AL74="○",AL75="○",AL76="○",AM74="○",AM75="○",AM76="○",AN74="○",AN75="○",AN76="○",AO74="○",AO75="○",AO76="○",AP74="○",AP75="○"),"○","×")</f>
        <v>○</v>
      </c>
      <c r="AL74" s="1041" t="str">
        <f>IF(AND(AA27="",OR(L68&lt;&gt;"",L69&lt;&gt;"",L70&lt;&gt;"",L71&lt;&gt;"",N68&lt;&gt;"",N69&lt;&gt;"",N70&lt;&gt;"",N71&lt;&gt;"")),"×","○")</f>
        <v>○</v>
      </c>
      <c r="AM74" s="1041" t="str">
        <f>IF(AND(AB27="",OR(P68&lt;&gt;"",P69&lt;&gt;"",P70&lt;&gt;"",P71&lt;&gt;"",R68&lt;&gt;"",R69&lt;&gt;"",R70&lt;&gt;"",R71&lt;&gt;"")),"×","○")</f>
        <v>○</v>
      </c>
      <c r="AN74" s="1041" t="str">
        <f>IF(AND(AC27="",OR(T68&lt;&gt;"",T69&lt;&gt;"",T70&lt;&gt;"",T71&lt;&gt;"",V68&lt;&gt;"",V69&lt;&gt;"",V70&lt;&gt;"",V71&lt;&gt;"")),"×","○")</f>
        <v>○</v>
      </c>
      <c r="AO74" s="1041" t="str">
        <f>IF(AND(AD27="",OR(X68&lt;&gt;"",X69&lt;&gt;"",X70&lt;&gt;"",X71&lt;&gt;"",Z68&lt;&gt;"",Z69&lt;&gt;"",Z70&lt;&gt;"",Z71&lt;&gt;"")),"×","○")</f>
        <v>○</v>
      </c>
      <c r="AP74" s="1041" t="str">
        <f>IF(AND(AE27="",OR(AB68&lt;&gt;"",AB69&lt;&gt;"",AB70&lt;&gt;"",AB71&lt;&gt;"",AD68&lt;&gt;"",AD69&lt;&gt;"",AD70&lt;&gt;"",AD71&lt;&gt;"")),"×","○")</f>
        <v>○</v>
      </c>
      <c r="AQ74" s="1030"/>
    </row>
    <row r="75" spans="1:43" s="68" customFormat="1" ht="24.75" customHeight="1" x14ac:dyDescent="0.2">
      <c r="A75" s="70"/>
      <c r="B75" s="1733"/>
      <c r="C75" s="1899"/>
      <c r="D75" s="1895" t="str">
        <f>$D$71</f>
        <v>中学生
以上</v>
      </c>
      <c r="E75" s="1896"/>
      <c r="F75" s="2044" t="s">
        <v>679</v>
      </c>
      <c r="G75" s="2045"/>
      <c r="H75" s="1760"/>
      <c r="I75" s="1761"/>
      <c r="J75" s="1046"/>
      <c r="K75" s="297" t="s">
        <v>130</v>
      </c>
      <c r="L75" s="1760"/>
      <c r="M75" s="1761"/>
      <c r="N75" s="1046"/>
      <c r="O75" s="307" t="s">
        <v>130</v>
      </c>
      <c r="P75" s="1760"/>
      <c r="Q75" s="1761"/>
      <c r="R75" s="1046"/>
      <c r="S75" s="307" t="s">
        <v>130</v>
      </c>
      <c r="T75" s="1760"/>
      <c r="U75" s="1761"/>
      <c r="V75" s="1046"/>
      <c r="W75" s="1047" t="s">
        <v>130</v>
      </c>
      <c r="X75" s="1760"/>
      <c r="Y75" s="1761"/>
      <c r="Z75" s="1046"/>
      <c r="AA75" s="1047" t="s">
        <v>130</v>
      </c>
      <c r="AB75" s="1760"/>
      <c r="AC75" s="1761"/>
      <c r="AD75" s="1046"/>
      <c r="AE75" s="1047" t="s">
        <v>130</v>
      </c>
      <c r="AF75" s="263"/>
      <c r="AG75" s="263"/>
      <c r="AH75" s="1034"/>
      <c r="AI75" s="1034"/>
      <c r="AJ75" s="1034"/>
      <c r="AK75" s="1034" t="str">
        <f>IF(AND(Z28="",OR(H72&lt;&gt;"",H73&lt;&gt;"",H74&lt;&gt;"",H75&lt;&gt;"",J72&lt;&gt;"",J73&lt;&gt;"",J74&lt;&gt;"",J75&lt;&gt;"",H76&lt;&gt;"")),"×","○")</f>
        <v>○</v>
      </c>
      <c r="AL75" s="1041" t="str">
        <f>IF(AND(AA28="",OR(L72&lt;&gt;"",L73&lt;&gt;"",L74&lt;&gt;"",L75&lt;&gt;"",N72&lt;&gt;"",N73&lt;&gt;"",N74&lt;&gt;"",N75&lt;&gt;"",L76&lt;&gt;"")),"×","○")</f>
        <v>○</v>
      </c>
      <c r="AM75" s="1041" t="str">
        <f>IF(AND(AB28="",OR(P72&lt;&gt;"",P73&lt;&gt;"",P74&lt;&gt;"",P75&lt;&gt;"",R72&lt;&gt;"",R73&lt;&gt;"",R74&lt;&gt;"",R75&lt;&gt;"",P76&lt;&gt;"")),"×","○")</f>
        <v>○</v>
      </c>
      <c r="AN75" s="1041" t="str">
        <f>IF(AND(AC28="",OR(T72&lt;&gt;"",T73&lt;&gt;"",T74&lt;&gt;"",T75&lt;&gt;"",V72&lt;&gt;"",V73&lt;&gt;"",V74&lt;&gt;"",V75&lt;&gt;"",T76&lt;&gt;"")),"×","○")</f>
        <v>○</v>
      </c>
      <c r="AO75" s="1041" t="str">
        <f>IF(AND(AD28="",OR(X72&lt;&gt;"",X73&lt;&gt;"",X74&lt;&gt;"",X75&lt;&gt;"",Z72&lt;&gt;"",Z73&lt;&gt;"",Z74&lt;&gt;"",Z75&lt;&gt;"",X76&lt;&gt;"")),"×","○")</f>
        <v>○</v>
      </c>
      <c r="AP75" s="1041" t="str">
        <f>IF(AND(AE28="",OR(AB72&lt;&gt;"",AB73&lt;&gt;"",AB74&lt;&gt;"",AB75&lt;&gt;"",AD72&lt;&gt;"",AD73&lt;&gt;"",AD74&lt;&gt;"",AD75&lt;&gt;"",AB76&lt;&gt;"")),"×","○")</f>
        <v>○</v>
      </c>
      <c r="AQ75" s="1030"/>
    </row>
    <row r="76" spans="1:43" s="68" customFormat="1" ht="24.75" customHeight="1" thickBot="1" x14ac:dyDescent="0.25">
      <c r="A76" s="70"/>
      <c r="B76" s="1733"/>
      <c r="C76" s="1900"/>
      <c r="D76" s="2039" t="s">
        <v>272</v>
      </c>
      <c r="E76" s="2040"/>
      <c r="F76" s="2040"/>
      <c r="G76" s="2041"/>
      <c r="H76" s="1811"/>
      <c r="I76" s="1812"/>
      <c r="J76" s="1812"/>
      <c r="K76" s="301" t="s">
        <v>208</v>
      </c>
      <c r="L76" s="1811"/>
      <c r="M76" s="1812"/>
      <c r="N76" s="1812"/>
      <c r="O76" s="301" t="s">
        <v>208</v>
      </c>
      <c r="P76" s="1811"/>
      <c r="Q76" s="1812"/>
      <c r="R76" s="1812"/>
      <c r="S76" s="301" t="s">
        <v>208</v>
      </c>
      <c r="T76" s="1800"/>
      <c r="U76" s="1801"/>
      <c r="V76" s="1801"/>
      <c r="W76" s="1066" t="s">
        <v>208</v>
      </c>
      <c r="X76" s="1800"/>
      <c r="Y76" s="1801"/>
      <c r="Z76" s="1801"/>
      <c r="AA76" s="1066" t="s">
        <v>208</v>
      </c>
      <c r="AB76" s="1800"/>
      <c r="AC76" s="1801"/>
      <c r="AD76" s="1801"/>
      <c r="AE76" s="1066" t="s">
        <v>208</v>
      </c>
      <c r="AF76" s="269"/>
      <c r="AG76" s="269"/>
      <c r="AH76" s="269"/>
      <c r="AI76" s="786"/>
      <c r="AJ76" s="786"/>
      <c r="AK76" s="785" t="str">
        <f>IF(AND(Z29="",OR(H77&lt;&gt;"",H78&lt;&gt;"",H79&lt;&gt;"",H80&lt;&gt;"",J77&lt;&gt;"",J78&lt;&gt;"",J79&lt;&gt;"",J80&lt;&gt;"",H81&lt;&gt;"")),"×","○")</f>
        <v>○</v>
      </c>
      <c r="AL76" s="787" t="str">
        <f>IF(AND(AA29="",OR(L77&lt;&gt;"",L78&lt;&gt;"",L79&lt;&gt;"",L80&lt;&gt;"",N77&lt;&gt;"",N78&lt;&gt;"",N79&lt;&gt;"",N80&lt;&gt;"",L81&lt;&gt;"")),"×","○")</f>
        <v>○</v>
      </c>
      <c r="AM76" s="787" t="str">
        <f>IF(AND(AB29="",OR(P77&lt;&gt;"",P78&lt;&gt;"",P79&lt;&gt;"",P80&lt;&gt;"",R77&lt;&gt;"",R78&lt;&gt;"",R79&lt;&gt;"",R80&lt;&gt;"",P81&lt;&gt;"")),"×","○")</f>
        <v>○</v>
      </c>
      <c r="AN76" s="787" t="str">
        <f>IF(AND(AC29="",OR(T77&lt;&gt;"",T78&lt;&gt;"",T79&lt;&gt;"",T80&lt;&gt;"",V77&lt;&gt;"",V78&lt;&gt;"",V79&lt;&gt;"",V80&lt;&gt;"",T81&lt;&gt;"")),"×","○")</f>
        <v>○</v>
      </c>
      <c r="AO76" s="787" t="str">
        <f>IF(AND(AD29="",OR(X77&lt;&gt;"",X78&lt;&gt;"",X79&lt;&gt;"",X80&lt;&gt;"",Z77&lt;&gt;"",Z78&lt;&gt;"",Z79&lt;&gt;"",Z80&lt;&gt;"",X81&lt;&gt;"")),"×","○")</f>
        <v>○</v>
      </c>
      <c r="AP76" s="788"/>
      <c r="AQ76" s="789"/>
    </row>
    <row r="77" spans="1:43" s="68" customFormat="1" ht="24.75" customHeight="1" x14ac:dyDescent="0.2">
      <c r="A77" s="70"/>
      <c r="B77" s="1733"/>
      <c r="C77" s="1808" t="s">
        <v>224</v>
      </c>
      <c r="D77" s="1897" t="str">
        <f>$D$68</f>
        <v>４歳児
未満</v>
      </c>
      <c r="E77" s="1898"/>
      <c r="F77" s="2030" t="s">
        <v>271</v>
      </c>
      <c r="G77" s="2031"/>
      <c r="H77" s="1802"/>
      <c r="I77" s="1803"/>
      <c r="J77" s="1099"/>
      <c r="K77" s="306" t="s">
        <v>130</v>
      </c>
      <c r="L77" s="1802"/>
      <c r="M77" s="1803"/>
      <c r="N77" s="1042"/>
      <c r="O77" s="306" t="s">
        <v>130</v>
      </c>
      <c r="P77" s="1802"/>
      <c r="Q77" s="1803"/>
      <c r="R77" s="1042"/>
      <c r="S77" s="1043" t="s">
        <v>130</v>
      </c>
      <c r="T77" s="1802"/>
      <c r="U77" s="1803"/>
      <c r="V77" s="1042"/>
      <c r="W77" s="1043" t="s">
        <v>130</v>
      </c>
      <c r="X77" s="1802"/>
      <c r="Y77" s="1803"/>
      <c r="Z77" s="1042"/>
      <c r="AA77" s="1043" t="s">
        <v>130</v>
      </c>
      <c r="AB77" s="1804"/>
      <c r="AC77" s="1805"/>
      <c r="AD77" s="1055"/>
      <c r="AE77" s="1056" t="s">
        <v>130</v>
      </c>
      <c r="AF77" s="269"/>
      <c r="AG77" s="269"/>
      <c r="AH77" s="269"/>
      <c r="AI77" s="786"/>
      <c r="AJ77" s="785"/>
      <c r="AK77" s="785"/>
      <c r="AL77" s="785"/>
      <c r="AM77" s="785"/>
      <c r="AN77" s="785"/>
      <c r="AO77" s="789"/>
      <c r="AP77" s="789"/>
      <c r="AQ77" s="789"/>
    </row>
    <row r="78" spans="1:43" s="68" customFormat="1" ht="24.75" customHeight="1" x14ac:dyDescent="0.2">
      <c r="A78" s="70"/>
      <c r="B78" s="1733"/>
      <c r="C78" s="1809"/>
      <c r="D78" s="2032" t="str">
        <f>$D$69</f>
        <v>４歳～
学齢前</v>
      </c>
      <c r="E78" s="2033"/>
      <c r="F78" s="1914" t="s">
        <v>680</v>
      </c>
      <c r="G78" s="1915"/>
      <c r="H78" s="1731"/>
      <c r="I78" s="1732"/>
      <c r="J78" s="1099"/>
      <c r="K78" s="297" t="s">
        <v>130</v>
      </c>
      <c r="L78" s="1731"/>
      <c r="M78" s="1732"/>
      <c r="N78" s="1044"/>
      <c r="O78" s="297" t="s">
        <v>130</v>
      </c>
      <c r="P78" s="1731"/>
      <c r="Q78" s="1732"/>
      <c r="R78" s="1044"/>
      <c r="S78" s="1045" t="s">
        <v>130</v>
      </c>
      <c r="T78" s="1731"/>
      <c r="U78" s="1732"/>
      <c r="V78" s="1044"/>
      <c r="W78" s="1045" t="s">
        <v>130</v>
      </c>
      <c r="X78" s="1731"/>
      <c r="Y78" s="1732"/>
      <c r="Z78" s="1044"/>
      <c r="AA78" s="1045" t="s">
        <v>130</v>
      </c>
      <c r="AB78" s="1806"/>
      <c r="AC78" s="1807"/>
      <c r="AD78" s="1057"/>
      <c r="AE78" s="970" t="s">
        <v>130</v>
      </c>
      <c r="AF78" s="269"/>
      <c r="AG78" s="269"/>
      <c r="AH78" s="269"/>
      <c r="AI78" s="943"/>
      <c r="AJ78" s="942"/>
      <c r="AK78" s="942"/>
      <c r="AL78" s="942"/>
      <c r="AM78" s="942"/>
      <c r="AN78" s="942"/>
      <c r="AO78" s="941"/>
      <c r="AP78" s="941"/>
      <c r="AQ78" s="941"/>
    </row>
    <row r="79" spans="1:43" s="68" customFormat="1" ht="24.75" customHeight="1" x14ac:dyDescent="0.2">
      <c r="A79" s="70"/>
      <c r="B79" s="1733"/>
      <c r="C79" s="1809"/>
      <c r="D79" s="1813" t="str">
        <f>$D$70</f>
        <v>小学生</v>
      </c>
      <c r="E79" s="1814"/>
      <c r="F79" s="1913" t="s">
        <v>681</v>
      </c>
      <c r="G79" s="1759"/>
      <c r="H79" s="1731"/>
      <c r="I79" s="1732"/>
      <c r="J79" s="1099"/>
      <c r="K79" s="297" t="s">
        <v>130</v>
      </c>
      <c r="L79" s="1731"/>
      <c r="M79" s="1732"/>
      <c r="N79" s="1044"/>
      <c r="O79" s="297" t="s">
        <v>130</v>
      </c>
      <c r="P79" s="1731"/>
      <c r="Q79" s="1732"/>
      <c r="R79" s="1044"/>
      <c r="S79" s="1045" t="s">
        <v>130</v>
      </c>
      <c r="T79" s="1731"/>
      <c r="U79" s="1732"/>
      <c r="V79" s="1044"/>
      <c r="W79" s="1045" t="s">
        <v>130</v>
      </c>
      <c r="X79" s="1731"/>
      <c r="Y79" s="1732"/>
      <c r="Z79" s="1044"/>
      <c r="AA79" s="1045" t="s">
        <v>130</v>
      </c>
      <c r="AB79" s="1806"/>
      <c r="AC79" s="1807"/>
      <c r="AD79" s="1057"/>
      <c r="AE79" s="970" t="s">
        <v>130</v>
      </c>
      <c r="AF79" s="269"/>
      <c r="AG79" s="269"/>
      <c r="AH79" s="269"/>
      <c r="AI79" s="943"/>
      <c r="AJ79" s="944"/>
      <c r="AK79" s="944"/>
      <c r="AL79" s="944"/>
      <c r="AM79" s="944"/>
      <c r="AN79" s="944"/>
      <c r="AO79" s="941"/>
      <c r="AP79" s="941"/>
      <c r="AQ79" s="941"/>
    </row>
    <row r="80" spans="1:43" s="68" customFormat="1" ht="24.75" customHeight="1" x14ac:dyDescent="0.2">
      <c r="A80" s="70"/>
      <c r="B80" s="1733"/>
      <c r="C80" s="1809"/>
      <c r="D80" s="1895" t="str">
        <f>$D$71</f>
        <v>中学生
以上</v>
      </c>
      <c r="E80" s="1896"/>
      <c r="F80" s="2052" t="s">
        <v>682</v>
      </c>
      <c r="G80" s="2045"/>
      <c r="H80" s="1760"/>
      <c r="I80" s="1761"/>
      <c r="J80" s="1099"/>
      <c r="K80" s="307" t="s">
        <v>130</v>
      </c>
      <c r="L80" s="1760"/>
      <c r="M80" s="1761"/>
      <c r="N80" s="1046"/>
      <c r="O80" s="307" t="s">
        <v>130</v>
      </c>
      <c r="P80" s="1760"/>
      <c r="Q80" s="1761"/>
      <c r="R80" s="1046"/>
      <c r="S80" s="1047" t="s">
        <v>130</v>
      </c>
      <c r="T80" s="1760"/>
      <c r="U80" s="1761"/>
      <c r="V80" s="1046"/>
      <c r="W80" s="1047" t="s">
        <v>130</v>
      </c>
      <c r="X80" s="1760"/>
      <c r="Y80" s="1761"/>
      <c r="Z80" s="1046"/>
      <c r="AA80" s="1047" t="s">
        <v>130</v>
      </c>
      <c r="AB80" s="1916"/>
      <c r="AC80" s="1917"/>
      <c r="AD80" s="1058"/>
      <c r="AE80" s="1059" t="s">
        <v>130</v>
      </c>
      <c r="AF80" s="269"/>
      <c r="AG80" s="269"/>
      <c r="AH80" s="269"/>
      <c r="AI80" s="943"/>
      <c r="AJ80" s="942"/>
      <c r="AK80" s="942"/>
      <c r="AL80" s="942"/>
      <c r="AM80" s="942"/>
      <c r="AN80" s="942"/>
      <c r="AO80" s="941"/>
      <c r="AP80" s="941"/>
      <c r="AQ80" s="941"/>
    </row>
    <row r="81" spans="1:42" s="68" customFormat="1" ht="24.75" customHeight="1" thickBot="1" x14ac:dyDescent="0.25">
      <c r="A81" s="70"/>
      <c r="B81" s="1733"/>
      <c r="C81" s="1810"/>
      <c r="D81" s="2047" t="s">
        <v>272</v>
      </c>
      <c r="E81" s="2048"/>
      <c r="F81" s="2048"/>
      <c r="G81" s="2049"/>
      <c r="H81" s="1811"/>
      <c r="I81" s="1812"/>
      <c r="J81" s="1812"/>
      <c r="K81" s="308" t="s">
        <v>208</v>
      </c>
      <c r="L81" s="1811"/>
      <c r="M81" s="1812"/>
      <c r="N81" s="1812"/>
      <c r="O81" s="308" t="s">
        <v>208</v>
      </c>
      <c r="P81" s="1800"/>
      <c r="Q81" s="1801"/>
      <c r="R81" s="1801"/>
      <c r="S81" s="1048" t="s">
        <v>208</v>
      </c>
      <c r="T81" s="1800"/>
      <c r="U81" s="1801"/>
      <c r="V81" s="1801"/>
      <c r="W81" s="1048" t="s">
        <v>208</v>
      </c>
      <c r="X81" s="1800"/>
      <c r="Y81" s="1801"/>
      <c r="Z81" s="1801"/>
      <c r="AA81" s="1048" t="s">
        <v>208</v>
      </c>
      <c r="AB81" s="1911"/>
      <c r="AC81" s="1912"/>
      <c r="AD81" s="1912"/>
      <c r="AE81" s="1060" t="s">
        <v>208</v>
      </c>
      <c r="AF81" s="269"/>
      <c r="AG81" s="269"/>
      <c r="AH81" s="269"/>
      <c r="AI81" s="269"/>
      <c r="AJ81" s="263"/>
      <c r="AK81" s="263"/>
      <c r="AL81" s="263"/>
      <c r="AM81" s="263"/>
      <c r="AN81" s="263"/>
    </row>
    <row r="82" spans="1:42" ht="11.25" customHeight="1" thickBot="1" x14ac:dyDescent="0.2">
      <c r="A82" s="322"/>
      <c r="B82" s="948"/>
      <c r="C82" s="330"/>
      <c r="D82" s="949"/>
      <c r="E82" s="949"/>
      <c r="F82" s="949"/>
      <c r="G82" s="949"/>
      <c r="H82" s="949"/>
      <c r="I82" s="949"/>
      <c r="J82" s="949"/>
      <c r="K82" s="949"/>
      <c r="L82" s="950"/>
      <c r="M82" s="950"/>
      <c r="N82" s="950"/>
      <c r="O82" s="950"/>
      <c r="P82" s="950"/>
      <c r="Q82" s="950"/>
      <c r="R82" s="951"/>
      <c r="S82" s="951"/>
      <c r="T82" s="951"/>
      <c r="U82" s="951"/>
      <c r="V82" s="952"/>
      <c r="W82" s="953"/>
      <c r="X82" s="953"/>
      <c r="Y82" s="953"/>
      <c r="Z82" s="953"/>
      <c r="AA82" s="953"/>
      <c r="AB82" s="953"/>
      <c r="AC82" s="953"/>
      <c r="AD82" s="953"/>
      <c r="AE82" s="953"/>
      <c r="AF82" s="331"/>
      <c r="AG82" s="331"/>
      <c r="AH82" s="331"/>
      <c r="AI82" s="331"/>
      <c r="AJ82" s="202"/>
      <c r="AK82" s="202"/>
    </row>
    <row r="83" spans="1:42" ht="33.75" customHeight="1" thickBot="1" x14ac:dyDescent="0.2">
      <c r="A83" s="322"/>
      <c r="B83" s="524" t="str">
        <f>IF(U83="","×","○")</f>
        <v>×</v>
      </c>
      <c r="C83" s="1748" t="s">
        <v>422</v>
      </c>
      <c r="D83" s="1749"/>
      <c r="E83" s="1749"/>
      <c r="F83" s="1749"/>
      <c r="G83" s="1749"/>
      <c r="H83" s="1749"/>
      <c r="I83" s="1749"/>
      <c r="J83" s="1749"/>
      <c r="K83" s="1749"/>
      <c r="L83" s="1749"/>
      <c r="M83" s="1749"/>
      <c r="N83" s="1749"/>
      <c r="O83" s="1749"/>
      <c r="P83" s="1749"/>
      <c r="Q83" s="1749"/>
      <c r="R83" s="1749"/>
      <c r="S83" s="1749"/>
      <c r="T83" s="1750"/>
      <c r="U83" s="1751"/>
      <c r="V83" s="1752"/>
      <c r="W83" s="331"/>
      <c r="X83" s="331"/>
      <c r="Y83" s="331"/>
      <c r="Z83" s="331"/>
      <c r="AA83" s="331"/>
      <c r="AB83" s="331"/>
      <c r="AC83" s="331"/>
      <c r="AD83" s="331"/>
      <c r="AE83" s="331"/>
      <c r="AF83" s="331"/>
      <c r="AG83" s="331"/>
      <c r="AH83" s="331"/>
      <c r="AI83" s="202"/>
      <c r="AJ83" s="202"/>
      <c r="AK83" s="2"/>
    </row>
    <row r="84" spans="1:42" s="322" customFormat="1" ht="7.5" customHeight="1" x14ac:dyDescent="0.15">
      <c r="A84" s="948"/>
      <c r="B84" s="963"/>
      <c r="C84" s="964"/>
      <c r="D84" s="964"/>
      <c r="E84" s="964"/>
      <c r="F84" s="964"/>
      <c r="G84" s="964"/>
      <c r="H84" s="964"/>
      <c r="I84" s="964"/>
      <c r="J84" s="964"/>
      <c r="K84" s="964"/>
      <c r="L84" s="964"/>
      <c r="M84" s="964"/>
      <c r="N84" s="964"/>
      <c r="O84" s="964"/>
      <c r="P84" s="964"/>
      <c r="Q84" s="964"/>
      <c r="R84" s="964"/>
      <c r="S84" s="964"/>
      <c r="T84" s="964"/>
      <c r="U84" s="965"/>
      <c r="V84" s="965"/>
      <c r="W84" s="953"/>
      <c r="X84" s="953"/>
      <c r="Y84" s="331"/>
      <c r="Z84" s="331"/>
      <c r="AA84" s="331"/>
      <c r="AB84" s="331"/>
      <c r="AC84" s="331"/>
      <c r="AD84" s="331"/>
      <c r="AE84" s="331"/>
      <c r="AF84" s="331"/>
      <c r="AG84" s="331"/>
      <c r="AH84" s="331"/>
      <c r="AI84" s="333"/>
      <c r="AJ84" s="333"/>
      <c r="AK84" s="39"/>
    </row>
    <row r="85" spans="1:42" ht="22.5" customHeight="1" x14ac:dyDescent="0.2">
      <c r="B85" s="1851" t="s">
        <v>414</v>
      </c>
      <c r="C85" s="1851"/>
      <c r="D85" s="1851"/>
      <c r="E85" s="1851"/>
      <c r="F85" s="1851"/>
      <c r="G85" s="1851"/>
      <c r="H85" s="1851"/>
      <c r="I85" s="151"/>
      <c r="J85" s="151"/>
      <c r="K85" s="151"/>
      <c r="L85" s="151"/>
      <c r="M85" s="151"/>
      <c r="N85" s="151"/>
      <c r="O85" s="151"/>
      <c r="P85" s="47"/>
      <c r="Q85" s="47"/>
      <c r="R85" s="47"/>
      <c r="S85" s="203"/>
      <c r="T85" s="151"/>
      <c r="U85" s="151"/>
      <c r="V85" s="151"/>
      <c r="W85" s="151"/>
      <c r="Z85" s="264"/>
      <c r="AA85" s="263"/>
      <c r="AB85" s="263"/>
      <c r="AC85" s="263"/>
      <c r="AD85" s="263"/>
      <c r="AE85" s="68"/>
      <c r="AF85" s="68"/>
      <c r="AG85" s="158"/>
      <c r="AH85" s="158"/>
      <c r="AJ85" s="158"/>
      <c r="AK85" s="158"/>
      <c r="AL85" s="68"/>
      <c r="AM85" s="68"/>
      <c r="AN85" s="68"/>
      <c r="AO85" s="68"/>
      <c r="AP85" s="68"/>
    </row>
    <row r="86" spans="1:42" ht="37.5" customHeight="1" x14ac:dyDescent="0.15">
      <c r="A86" s="2"/>
      <c r="B86" s="2"/>
      <c r="C86" s="1815" t="s">
        <v>413</v>
      </c>
      <c r="D86" s="1815"/>
      <c r="E86" s="1815"/>
      <c r="F86" s="1815"/>
      <c r="G86" s="1815"/>
      <c r="H86" s="1815"/>
      <c r="I86" s="1815"/>
      <c r="J86" s="1815"/>
      <c r="K86" s="1815"/>
      <c r="L86" s="1815"/>
      <c r="M86" s="1815"/>
      <c r="N86" s="1815"/>
      <c r="O86" s="1815"/>
      <c r="P86" s="1815"/>
      <c r="Q86" s="1815"/>
      <c r="R86" s="1815"/>
      <c r="S86" s="1815"/>
      <c r="T86" s="1815"/>
      <c r="U86" s="1815"/>
      <c r="V86" s="1815"/>
      <c r="W86" s="510"/>
      <c r="AB86" s="332"/>
      <c r="AC86" s="332"/>
      <c r="AD86" s="332"/>
      <c r="AE86" s="332"/>
      <c r="AF86" s="332"/>
      <c r="AG86" s="270"/>
      <c r="AH86" s="270"/>
      <c r="AI86" s="270"/>
      <c r="AK86" s="2"/>
    </row>
    <row r="87" spans="1:42" ht="7.5" customHeight="1" thickBot="1" x14ac:dyDescent="0.2">
      <c r="C87" s="127"/>
      <c r="D87" s="154"/>
      <c r="E87" s="153"/>
      <c r="F87" s="153"/>
      <c r="G87" s="153"/>
      <c r="H87" s="153"/>
      <c r="I87" s="153"/>
      <c r="J87" s="153"/>
      <c r="K87" s="153"/>
      <c r="L87" s="153"/>
      <c r="M87" s="153"/>
      <c r="N87" s="153"/>
      <c r="O87" s="153"/>
      <c r="P87" s="153"/>
      <c r="Q87" s="153"/>
      <c r="R87" s="153"/>
      <c r="S87" s="153"/>
      <c r="T87" s="153"/>
      <c r="U87" s="153"/>
      <c r="V87" s="152"/>
      <c r="W87" s="152"/>
      <c r="X87" s="152"/>
      <c r="Y87" s="152"/>
      <c r="Z87" s="152"/>
      <c r="AA87" s="152"/>
      <c r="AB87" s="152"/>
      <c r="AC87" s="152"/>
      <c r="AD87" s="152"/>
      <c r="AE87" s="332"/>
      <c r="AK87" s="2"/>
    </row>
    <row r="88" spans="1:42" ht="30" customHeight="1" thickBot="1" x14ac:dyDescent="0.2">
      <c r="A88" s="2"/>
      <c r="B88" s="1733" t="str">
        <f>IF(AND(P89="○",P90="○",P91="○",P88="○",OR(I89&lt;&gt;"",D90&lt;&gt;"",D91&lt;&gt;"")),"○","×")</f>
        <v>×</v>
      </c>
      <c r="C88" s="275"/>
      <c r="D88" s="1753" t="s">
        <v>10</v>
      </c>
      <c r="E88" s="1754"/>
      <c r="F88" s="1754"/>
      <c r="G88" s="1754"/>
      <c r="H88" s="1754"/>
      <c r="I88" s="1754"/>
      <c r="J88" s="1754"/>
      <c r="K88" s="1754"/>
      <c r="L88" s="1777"/>
      <c r="M88" s="1753" t="s">
        <v>11</v>
      </c>
      <c r="N88" s="1754"/>
      <c r="O88" s="1755"/>
      <c r="P88" s="763" t="str">
        <f>IF(Q88=R88,"○","×")</f>
        <v>○</v>
      </c>
      <c r="Q88" s="764">
        <f>COUNTA(I89,D90,D91)</f>
        <v>0</v>
      </c>
      <c r="R88" s="764">
        <f>COUNTA(M89:M91)</f>
        <v>0</v>
      </c>
      <c r="S88" s="764"/>
      <c r="AE88" s="332"/>
      <c r="AG88" s="2"/>
      <c r="AH88" s="2"/>
      <c r="AK88" s="2"/>
    </row>
    <row r="89" spans="1:42" ht="30" customHeight="1" x14ac:dyDescent="0.15">
      <c r="A89" s="2"/>
      <c r="B89" s="1733"/>
      <c r="C89" s="1111">
        <v>1</v>
      </c>
      <c r="D89" s="338"/>
      <c r="E89" s="1776" t="s">
        <v>206</v>
      </c>
      <c r="F89" s="1776"/>
      <c r="G89" s="1776"/>
      <c r="H89" s="1776"/>
      <c r="I89" s="1787"/>
      <c r="J89" s="1787"/>
      <c r="K89" s="336" t="s">
        <v>195</v>
      </c>
      <c r="L89" s="337"/>
      <c r="M89" s="1918"/>
      <c r="N89" s="1919"/>
      <c r="O89" s="1920"/>
      <c r="P89" s="765" t="str">
        <f>IF((OR(AND(I89&lt;&gt;"",M89&lt;&gt;""),AND(I89="",M89=""))),"○","×")</f>
        <v>○</v>
      </c>
      <c r="Q89" s="765"/>
      <c r="R89" s="765"/>
      <c r="S89" s="765"/>
      <c r="AE89" s="332"/>
      <c r="AG89" s="2"/>
      <c r="AH89" s="2"/>
    </row>
    <row r="90" spans="1:42" ht="30" customHeight="1" x14ac:dyDescent="0.15">
      <c r="B90" s="1733"/>
      <c r="C90" s="1112">
        <v>2</v>
      </c>
      <c r="D90" s="1879"/>
      <c r="E90" s="1880"/>
      <c r="F90" s="1880"/>
      <c r="G90" s="1880"/>
      <c r="H90" s="1880"/>
      <c r="I90" s="1880"/>
      <c r="J90" s="1880"/>
      <c r="K90" s="1880"/>
      <c r="L90" s="1881"/>
      <c r="M90" s="1741"/>
      <c r="N90" s="1742"/>
      <c r="O90" s="1743"/>
      <c r="P90" s="765" t="str">
        <f>IF((OR(AND(D90&lt;&gt;"",M90&lt;&gt;""),AND(D90="",M90=""))),"○","×")</f>
        <v>○</v>
      </c>
      <c r="Q90" s="765"/>
      <c r="R90" s="765"/>
      <c r="S90" s="765"/>
      <c r="AE90" s="332"/>
      <c r="AG90" s="2"/>
      <c r="AH90" s="2"/>
    </row>
    <row r="91" spans="1:42" ht="30" customHeight="1" thickBot="1" x14ac:dyDescent="0.2">
      <c r="B91" s="1733"/>
      <c r="C91" s="1113">
        <v>3</v>
      </c>
      <c r="D91" s="1882"/>
      <c r="E91" s="1883"/>
      <c r="F91" s="1883"/>
      <c r="G91" s="1883"/>
      <c r="H91" s="1883"/>
      <c r="I91" s="1883"/>
      <c r="J91" s="1883"/>
      <c r="K91" s="1883"/>
      <c r="L91" s="1884"/>
      <c r="M91" s="1744"/>
      <c r="N91" s="1745"/>
      <c r="O91" s="1746"/>
      <c r="P91" s="765" t="str">
        <f>IF((OR(AND(D91&lt;&gt;"",M91&lt;&gt;""),AND(D91="",M91=""))),"○","×")</f>
        <v>○</v>
      </c>
      <c r="Q91" s="765"/>
      <c r="R91" s="765"/>
      <c r="S91" s="765"/>
      <c r="AE91" s="332"/>
      <c r="AG91" s="2"/>
      <c r="AH91" s="2"/>
    </row>
    <row r="92" spans="1:42" ht="26.25" customHeight="1" x14ac:dyDescent="0.15">
      <c r="C92" s="22"/>
      <c r="D92" s="33" t="s">
        <v>42</v>
      </c>
      <c r="E92" s="33"/>
      <c r="F92" s="33"/>
      <c r="G92" s="33"/>
      <c r="H92" s="33"/>
      <c r="I92" s="33"/>
      <c r="J92" s="33"/>
      <c r="K92" s="33"/>
      <c r="L92" s="33"/>
      <c r="M92" s="33"/>
      <c r="N92" s="33"/>
      <c r="O92" s="33"/>
      <c r="P92" s="33"/>
      <c r="Q92" s="33"/>
      <c r="R92" s="33"/>
      <c r="S92" s="271"/>
      <c r="T92" s="33"/>
      <c r="U92" s="163"/>
      <c r="V92" s="163"/>
      <c r="W92" s="163"/>
      <c r="X92" s="163"/>
      <c r="Y92" s="163"/>
      <c r="Z92" s="163"/>
      <c r="AA92" s="163"/>
      <c r="AB92" s="163"/>
      <c r="AC92" s="163"/>
      <c r="AD92" s="163"/>
      <c r="AE92" s="163"/>
      <c r="AF92" s="163"/>
      <c r="AG92" s="163"/>
      <c r="AH92" s="2"/>
      <c r="AK92" s="2"/>
    </row>
    <row r="93" spans="1:42" ht="30" customHeight="1" x14ac:dyDescent="0.15">
      <c r="B93" s="1747" t="s">
        <v>420</v>
      </c>
      <c r="C93" s="1747"/>
      <c r="D93" s="1747"/>
      <c r="E93" s="1747"/>
      <c r="F93" s="1747"/>
      <c r="G93" s="1747"/>
      <c r="H93" s="1747"/>
      <c r="I93" s="1747"/>
      <c r="J93" s="1747"/>
      <c r="K93" s="1747"/>
      <c r="M93" s="22"/>
      <c r="N93" s="22"/>
      <c r="X93" s="514"/>
      <c r="Y93" s="514"/>
      <c r="Z93" s="514"/>
      <c r="AA93" s="514"/>
      <c r="AB93" s="514"/>
      <c r="AC93" s="514"/>
      <c r="AD93" s="514"/>
      <c r="AE93" s="514"/>
      <c r="AF93" s="514"/>
      <c r="AG93" s="266"/>
      <c r="AH93" s="266"/>
      <c r="AI93" s="266"/>
      <c r="AK93" s="2"/>
    </row>
    <row r="94" spans="1:42" ht="15" customHeight="1" thickBot="1" x14ac:dyDescent="0.2">
      <c r="A94" s="2"/>
      <c r="B94" s="527"/>
      <c r="C94" s="1783" t="s">
        <v>416</v>
      </c>
      <c r="D94" s="1783"/>
      <c r="E94" s="1783"/>
      <c r="F94" s="1783"/>
      <c r="G94" s="1783"/>
      <c r="H94" s="1783"/>
      <c r="I94" s="1783"/>
      <c r="J94" s="1784"/>
      <c r="K94" s="1784"/>
      <c r="L94" s="1784"/>
      <c r="M94" s="1784"/>
      <c r="N94" s="1784"/>
      <c r="O94" s="1784"/>
      <c r="P94" s="1784"/>
      <c r="Q94" s="1784"/>
      <c r="R94" s="1784"/>
      <c r="S94" s="1784"/>
      <c r="T94" s="1784"/>
      <c r="U94" s="1784"/>
      <c r="V94" s="1784"/>
      <c r="W94" s="1784"/>
      <c r="X94" s="1784"/>
      <c r="Z94" s="201"/>
      <c r="AA94" s="201"/>
      <c r="AB94" s="201"/>
      <c r="AC94" s="201"/>
      <c r="AD94" s="201"/>
      <c r="AE94" s="201"/>
      <c r="AF94" s="201"/>
      <c r="AG94" s="201"/>
      <c r="AH94" s="201"/>
      <c r="AI94" s="201"/>
      <c r="AJ94" s="201"/>
      <c r="AK94" s="362"/>
    </row>
    <row r="95" spans="1:42" s="49" customFormat="1" ht="30" customHeight="1" thickBot="1" x14ac:dyDescent="0.2">
      <c r="B95" s="524" t="str">
        <f>IF(OR(AND(F95="なし",O95&lt;&gt;""),AND(F95="あり",O95="")),"×","○")</f>
        <v>○</v>
      </c>
      <c r="C95" s="1735" t="s">
        <v>403</v>
      </c>
      <c r="D95" s="1736"/>
      <c r="E95" s="1737"/>
      <c r="F95" s="1738" t="str">
        <f>IF(OR(SUM(H76)&gt;0,SUM(H81)&gt;0,SUM(L76)&gt;0,SUM(L81)&gt;0,SUM(P76)&gt;0,SUM(P81)&gt;0,SUM(T76)&gt;0,SUM(T81)&gt;0,SUM(X76)&gt;0,SUM(X81)&gt;0,SUM(AB76)&gt;0),"あり","なし")</f>
        <v>なし</v>
      </c>
      <c r="G95" s="1739"/>
      <c r="H95" s="1739"/>
      <c r="I95" s="1740"/>
      <c r="J95" s="534"/>
      <c r="K95" s="1876" t="s">
        <v>415</v>
      </c>
      <c r="L95" s="1877"/>
      <c r="M95" s="1877"/>
      <c r="N95" s="1878"/>
      <c r="O95" s="1785"/>
      <c r="P95" s="1785"/>
      <c r="Q95" s="1785"/>
      <c r="R95" s="1785"/>
      <c r="S95" s="1785"/>
      <c r="T95" s="1786"/>
      <c r="U95" s="1756"/>
      <c r="V95" s="1757"/>
      <c r="W95" s="1757"/>
      <c r="X95" s="1757"/>
      <c r="Y95" s="1757"/>
      <c r="Z95" s="1757"/>
      <c r="AA95" s="1757"/>
      <c r="AB95" s="1757"/>
      <c r="AC95" s="1757"/>
      <c r="AD95" s="1757"/>
      <c r="AE95" s="1757"/>
      <c r="AF95" s="1757"/>
      <c r="AG95" s="22"/>
      <c r="AH95" s="2"/>
      <c r="AI95" s="22"/>
      <c r="AJ95" s="22"/>
      <c r="AK95" s="2"/>
      <c r="AL95" s="22"/>
      <c r="AM95" s="22"/>
    </row>
    <row r="96" spans="1:42" ht="11.25" customHeight="1" thickBot="1" x14ac:dyDescent="0.2">
      <c r="B96" s="209"/>
      <c r="C96" s="973"/>
      <c r="D96" s="974"/>
      <c r="E96" s="974"/>
      <c r="F96" s="974"/>
      <c r="G96" s="974"/>
      <c r="H96" s="974"/>
      <c r="I96" s="974"/>
      <c r="J96" s="975"/>
      <c r="K96" s="976"/>
      <c r="L96" s="976"/>
      <c r="M96" s="976"/>
      <c r="N96" s="976"/>
      <c r="O96" s="977"/>
      <c r="P96" s="977"/>
      <c r="Q96" s="977"/>
      <c r="R96" s="976"/>
      <c r="S96" s="976"/>
      <c r="T96" s="978"/>
      <c r="U96" s="978"/>
      <c r="V96" s="978"/>
      <c r="W96" s="27"/>
      <c r="X96" s="27"/>
      <c r="Y96" s="27"/>
      <c r="Z96" s="27"/>
      <c r="AA96" s="27"/>
      <c r="AB96" s="27"/>
      <c r="AC96" s="27"/>
      <c r="AD96" s="2"/>
      <c r="AE96" s="2"/>
      <c r="AK96" s="2"/>
    </row>
    <row r="97" spans="1:42" s="49" customFormat="1" ht="17.25" customHeight="1" x14ac:dyDescent="0.15">
      <c r="B97" s="1733" t="str">
        <f>IF(OR(F97="",AND(O95="使い捨て食器を購入",F97="なし")),"×","○")</f>
        <v>×</v>
      </c>
      <c r="C97" s="1790" t="s">
        <v>210</v>
      </c>
      <c r="D97" s="1791"/>
      <c r="E97" s="1792"/>
      <c r="F97" s="1796"/>
      <c r="G97" s="1796"/>
      <c r="H97" s="1796"/>
      <c r="I97" s="1797"/>
      <c r="J97" s="1788" t="str">
        <f>IF(O95="使い捨て食器を購入","　※ 『使い捨て食器』を忘れずに発注してください。↓","")</f>
        <v/>
      </c>
      <c r="K97" s="1789"/>
      <c r="L97" s="1789"/>
      <c r="M97" s="1789"/>
      <c r="N97" s="1789"/>
      <c r="O97" s="1789"/>
      <c r="P97" s="1789"/>
      <c r="Q97" s="1789"/>
      <c r="R97" s="1789"/>
      <c r="S97" s="1789"/>
      <c r="T97" s="1789"/>
      <c r="U97" s="1789"/>
      <c r="V97" s="1789"/>
      <c r="W97" s="1789"/>
      <c r="X97" s="1789"/>
      <c r="Y97" s="1789"/>
      <c r="Z97" s="1789"/>
      <c r="AA97" s="1789"/>
      <c r="AB97" s="1789"/>
      <c r="AC97" s="1789"/>
      <c r="AD97" s="1789"/>
      <c r="AE97" s="1789"/>
      <c r="AF97" s="296"/>
      <c r="AG97" s="296"/>
      <c r="AH97" s="296"/>
      <c r="AI97" s="296"/>
      <c r="AJ97" s="22"/>
      <c r="AK97" s="2"/>
      <c r="AL97" s="22"/>
      <c r="AM97" s="22"/>
      <c r="AN97" s="22"/>
      <c r="AO97" s="22"/>
      <c r="AP97" s="22"/>
    </row>
    <row r="98" spans="1:42" s="49" customFormat="1" ht="17.25" customHeight="1" thickBot="1" x14ac:dyDescent="0.2">
      <c r="B98" s="1733"/>
      <c r="C98" s="1793"/>
      <c r="D98" s="1794"/>
      <c r="E98" s="1795"/>
      <c r="F98" s="1798"/>
      <c r="G98" s="1798"/>
      <c r="H98" s="1798"/>
      <c r="I98" s="1799"/>
      <c r="J98" s="1903" t="str">
        <f>IF(AND(B95="○",B97="○",F97="なし"),"　※ ここまでで不備がなければ、このシートの入力は以上です。","")</f>
        <v/>
      </c>
      <c r="K98" s="1904"/>
      <c r="L98" s="1904"/>
      <c r="M98" s="1904"/>
      <c r="N98" s="1904"/>
      <c r="O98" s="1904"/>
      <c r="P98" s="1904"/>
      <c r="Q98" s="1904"/>
      <c r="R98" s="1904"/>
      <c r="S98" s="1904"/>
      <c r="T98" s="1904"/>
      <c r="U98" s="1904"/>
      <c r="V98" s="1904"/>
      <c r="W98" s="1904"/>
      <c r="X98" s="1904"/>
      <c r="Y98" s="1904"/>
      <c r="Z98" s="1904"/>
      <c r="AA98" s="1904"/>
      <c r="AB98" s="1904"/>
      <c r="AC98" s="1904"/>
      <c r="AD98" s="1904"/>
      <c r="AE98" s="1904"/>
      <c r="AF98" s="509"/>
      <c r="AG98" s="509"/>
      <c r="AH98" s="509"/>
      <c r="AI98" s="509"/>
      <c r="AJ98" s="22"/>
      <c r="AK98" s="2"/>
      <c r="AL98" s="22"/>
      <c r="AM98" s="22"/>
      <c r="AN98" s="22"/>
      <c r="AO98" s="22"/>
      <c r="AP98" s="22"/>
    </row>
    <row r="99" spans="1:42" ht="26.25" customHeight="1" x14ac:dyDescent="0.2">
      <c r="C99" s="39"/>
      <c r="D99" s="39"/>
      <c r="E99" s="39"/>
      <c r="F99" s="39"/>
      <c r="G99" s="164"/>
      <c r="H99" s="164"/>
      <c r="I99" s="554"/>
      <c r="J99" s="1734" t="str">
        <f>IF(AND(B95="○",B97="○",F97="なし"),"　　 下部より『名簿入力』､『⑥利用計画書』のシートへお進みください。","")</f>
        <v/>
      </c>
      <c r="K99" s="1734"/>
      <c r="L99" s="1734"/>
      <c r="M99" s="1734"/>
      <c r="N99" s="1734"/>
      <c r="O99" s="1734"/>
      <c r="P99" s="1734"/>
      <c r="Q99" s="1734"/>
      <c r="R99" s="1734"/>
      <c r="S99" s="1734"/>
      <c r="T99" s="1734"/>
      <c r="U99" s="1734"/>
      <c r="V99" s="1734"/>
      <c r="W99" s="1734"/>
      <c r="X99" s="1734"/>
      <c r="Y99" s="1734"/>
      <c r="Z99" s="1734"/>
      <c r="AA99" s="1734"/>
      <c r="AB99" s="1734"/>
      <c r="AC99" s="1734"/>
      <c r="AD99" s="1734"/>
      <c r="AE99" s="1734"/>
      <c r="AF99" s="68"/>
      <c r="AG99" s="158"/>
      <c r="AH99" s="158"/>
      <c r="AJ99" s="158"/>
      <c r="AK99" s="132"/>
      <c r="AL99" s="49"/>
      <c r="AM99" s="49"/>
      <c r="AN99" s="49"/>
      <c r="AO99" s="49"/>
      <c r="AP99" s="49"/>
    </row>
    <row r="100" spans="1:42" ht="22.5" customHeight="1" x14ac:dyDescent="0.2">
      <c r="B100" s="1851" t="s">
        <v>417</v>
      </c>
      <c r="C100" s="1851"/>
      <c r="D100" s="1851"/>
      <c r="E100" s="1851"/>
      <c r="F100" s="1851"/>
      <c r="G100" s="1851"/>
      <c r="H100" s="1851"/>
      <c r="I100" s="1851"/>
      <c r="J100" s="1851"/>
      <c r="K100" s="151"/>
      <c r="L100" s="151"/>
      <c r="M100" s="151"/>
      <c r="N100" s="151"/>
      <c r="O100" s="151"/>
      <c r="P100" s="151"/>
      <c r="Q100" s="151"/>
      <c r="R100" s="151"/>
      <c r="S100" s="151"/>
      <c r="T100" s="47"/>
      <c r="U100" s="47"/>
      <c r="V100" s="47"/>
      <c r="W100" s="151"/>
      <c r="Z100" s="264"/>
      <c r="AA100" s="263"/>
      <c r="AB100" s="263"/>
      <c r="AC100" s="263"/>
      <c r="AD100" s="263"/>
      <c r="AE100" s="68"/>
      <c r="AF100" s="68"/>
      <c r="AG100" s="158"/>
      <c r="AH100" s="158"/>
      <c r="AJ100" s="158"/>
      <c r="AK100" s="158"/>
      <c r="AL100" s="68"/>
      <c r="AM100" s="68"/>
      <c r="AN100" s="68"/>
      <c r="AO100" s="68"/>
      <c r="AP100" s="68"/>
    </row>
    <row r="101" spans="1:42" ht="37.5" customHeight="1" x14ac:dyDescent="0.15">
      <c r="A101" s="2"/>
      <c r="B101" s="2"/>
      <c r="C101" s="1815" t="s">
        <v>413</v>
      </c>
      <c r="D101" s="1815"/>
      <c r="E101" s="1815"/>
      <c r="F101" s="1815"/>
      <c r="G101" s="1815"/>
      <c r="H101" s="1815"/>
      <c r="I101" s="1815"/>
      <c r="J101" s="1815"/>
      <c r="K101" s="1815"/>
      <c r="L101" s="1815"/>
      <c r="M101" s="1815"/>
      <c r="N101" s="1815"/>
      <c r="O101" s="1815"/>
      <c r="P101" s="1815"/>
      <c r="Q101" s="1815"/>
      <c r="R101" s="1815"/>
      <c r="S101" s="1815"/>
      <c r="T101" s="1815"/>
      <c r="U101" s="1815"/>
      <c r="V101" s="1815"/>
      <c r="W101" s="510"/>
      <c r="AB101" s="332"/>
      <c r="AC101" s="332"/>
      <c r="AD101" s="332"/>
      <c r="AE101" s="332"/>
      <c r="AF101" s="332"/>
      <c r="AG101" s="270"/>
      <c r="AH101" s="270"/>
      <c r="AI101" s="270"/>
      <c r="AK101" s="2"/>
    </row>
    <row r="102" spans="1:42" ht="7.5" customHeight="1" thickBot="1" x14ac:dyDescent="0.2">
      <c r="C102" s="127"/>
      <c r="D102" s="154"/>
      <c r="E102" s="153"/>
      <c r="F102" s="153"/>
      <c r="G102" s="153"/>
      <c r="H102" s="153"/>
      <c r="I102" s="153"/>
      <c r="J102" s="153"/>
      <c r="K102" s="153"/>
      <c r="L102" s="153"/>
      <c r="M102" s="153"/>
      <c r="N102" s="153"/>
      <c r="O102" s="153"/>
      <c r="P102" s="153"/>
      <c r="Q102" s="153"/>
      <c r="R102" s="153"/>
      <c r="S102" s="153"/>
      <c r="T102" s="153"/>
      <c r="U102" s="153"/>
      <c r="V102" s="152"/>
      <c r="W102" s="152"/>
      <c r="X102" s="152"/>
      <c r="Y102" s="152"/>
      <c r="Z102" s="152"/>
      <c r="AA102" s="152"/>
      <c r="AB102" s="152"/>
      <c r="AC102" s="152"/>
      <c r="AD102" s="152"/>
      <c r="AE102" s="332"/>
      <c r="AK102" s="2"/>
    </row>
    <row r="103" spans="1:42" ht="30" customHeight="1" thickBot="1" x14ac:dyDescent="0.2">
      <c r="A103" s="2"/>
      <c r="B103" s="1733" t="str">
        <f>IF(OR(F97="なし",AND(T104="○",T105="○",T106="○",T103="○",OR(I104&lt;&gt;"",D105&lt;&gt;"",D106&lt;&gt;""))),"○","×")</f>
        <v>×</v>
      </c>
      <c r="C103" s="275"/>
      <c r="D103" s="1753" t="s">
        <v>10</v>
      </c>
      <c r="E103" s="1754"/>
      <c r="F103" s="1754"/>
      <c r="G103" s="1754"/>
      <c r="H103" s="1754"/>
      <c r="I103" s="1754"/>
      <c r="J103" s="1754"/>
      <c r="K103" s="1754"/>
      <c r="L103" s="1777"/>
      <c r="M103" s="1753" t="s">
        <v>11</v>
      </c>
      <c r="N103" s="1754"/>
      <c r="O103" s="1777"/>
      <c r="P103" s="1753" t="s">
        <v>12</v>
      </c>
      <c r="Q103" s="1754"/>
      <c r="R103" s="1754"/>
      <c r="S103" s="1755"/>
      <c r="T103" s="763" t="str">
        <f>IF(U103=V103,"○","×")</f>
        <v>○</v>
      </c>
      <c r="U103" s="764">
        <f>COUNTA(I104,D105,D106)</f>
        <v>0</v>
      </c>
      <c r="V103" s="764">
        <f>COUNTA(M104:M106)</f>
        <v>0</v>
      </c>
      <c r="W103" s="152"/>
      <c r="Z103" s="264"/>
      <c r="AA103" s="263"/>
    </row>
    <row r="104" spans="1:42" ht="30" customHeight="1" x14ac:dyDescent="0.15">
      <c r="B104" s="1733"/>
      <c r="C104" s="1114">
        <v>1</v>
      </c>
      <c r="E104" s="1776" t="s">
        <v>206</v>
      </c>
      <c r="F104" s="1776"/>
      <c r="G104" s="1776"/>
      <c r="H104" s="1776"/>
      <c r="I104" s="1787"/>
      <c r="J104" s="1787"/>
      <c r="K104" s="317" t="s">
        <v>195</v>
      </c>
      <c r="L104" s="318"/>
      <c r="M104" s="1918"/>
      <c r="N104" s="1919"/>
      <c r="O104" s="1994"/>
      <c r="P104" s="2001"/>
      <c r="Q104" s="2002"/>
      <c r="R104" s="2002"/>
      <c r="S104" s="2003"/>
      <c r="T104" s="765" t="str">
        <f>IF((OR(AND(I104&lt;&gt;"",M104&lt;&gt;""),AND(I104="",M104=""))),"○","×")</f>
        <v>○</v>
      </c>
      <c r="U104" s="791"/>
      <c r="V104" s="765"/>
    </row>
    <row r="105" spans="1:42" ht="30" customHeight="1" x14ac:dyDescent="0.15">
      <c r="B105" s="1733"/>
      <c r="C105" s="1115">
        <v>2</v>
      </c>
      <c r="D105" s="1778"/>
      <c r="E105" s="1779"/>
      <c r="F105" s="1779"/>
      <c r="G105" s="1779"/>
      <c r="H105" s="1779"/>
      <c r="I105" s="1779"/>
      <c r="J105" s="1779"/>
      <c r="K105" s="1779"/>
      <c r="L105" s="1780"/>
      <c r="M105" s="1741"/>
      <c r="N105" s="1742"/>
      <c r="O105" s="1990"/>
      <c r="P105" s="1987"/>
      <c r="Q105" s="1988"/>
      <c r="R105" s="1988"/>
      <c r="S105" s="1989"/>
      <c r="T105" s="765" t="str">
        <f>IF((OR(AND(D105&lt;&gt;"",M105&lt;&gt;""),AND(D105="",M105=""))),"○","×")</f>
        <v>○</v>
      </c>
      <c r="U105" s="792"/>
      <c r="V105" s="792"/>
      <c r="W105" s="790"/>
      <c r="X105" s="790"/>
      <c r="Y105" s="790"/>
      <c r="Z105" s="790"/>
      <c r="AA105" s="790"/>
      <c r="AB105" s="790"/>
      <c r="AC105" s="790"/>
      <c r="AD105" s="790"/>
      <c r="AE105" s="790"/>
      <c r="AF105" s="790"/>
    </row>
    <row r="106" spans="1:42" ht="30" customHeight="1" thickBot="1" x14ac:dyDescent="0.2">
      <c r="B106" s="1733"/>
      <c r="C106" s="1116">
        <v>3</v>
      </c>
      <c r="D106" s="1882"/>
      <c r="E106" s="1883"/>
      <c r="F106" s="1883"/>
      <c r="G106" s="1883"/>
      <c r="H106" s="1883"/>
      <c r="I106" s="1883"/>
      <c r="J106" s="1883"/>
      <c r="K106" s="1883"/>
      <c r="L106" s="1884"/>
      <c r="M106" s="1744"/>
      <c r="N106" s="1745"/>
      <c r="O106" s="1852"/>
      <c r="P106" s="1991"/>
      <c r="Q106" s="1992"/>
      <c r="R106" s="1992"/>
      <c r="S106" s="1993"/>
      <c r="T106" s="765" t="str">
        <f>IF((OR(AND(D106&lt;&gt;"",M106&lt;&gt;""),AND(D106="",M106=""))),"○","×")</f>
        <v>○</v>
      </c>
      <c r="U106" s="791"/>
      <c r="V106" s="765"/>
    </row>
    <row r="107" spans="1:42" ht="26.25" customHeight="1" x14ac:dyDescent="0.25">
      <c r="A107" s="352" t="e">
        <f>IF(AND(#REF!="",#REF!=""),"○","×")</f>
        <v>#REF!</v>
      </c>
      <c r="B107" s="352"/>
      <c r="C107" s="2028" t="s">
        <v>444</v>
      </c>
      <c r="D107" s="2028"/>
      <c r="E107" s="2028"/>
      <c r="F107" s="2028"/>
      <c r="G107" s="2028"/>
      <c r="H107" s="2028"/>
      <c r="I107" s="2028"/>
      <c r="J107" s="2028"/>
      <c r="K107" s="2028"/>
      <c r="L107" s="2028"/>
      <c r="M107" s="2028"/>
      <c r="N107" s="2028"/>
      <c r="O107" s="2028"/>
      <c r="P107" s="2028"/>
      <c r="Q107" s="2028"/>
      <c r="R107" s="2028"/>
      <c r="S107" s="2028"/>
      <c r="T107" s="2028"/>
      <c r="U107" s="2028"/>
      <c r="V107" s="2028"/>
      <c r="W107" s="2028"/>
      <c r="X107" s="2028"/>
      <c r="Y107" s="2028"/>
      <c r="Z107" s="2028"/>
      <c r="AA107" s="2028"/>
      <c r="AB107" s="322"/>
      <c r="AC107" s="322"/>
      <c r="AD107" s="322"/>
      <c r="AE107" s="322"/>
      <c r="AF107" s="322"/>
      <c r="AG107" s="351"/>
      <c r="AH107" s="351"/>
      <c r="AI107" s="351"/>
      <c r="AJ107" s="322"/>
      <c r="AK107" s="2"/>
    </row>
    <row r="108" spans="1:42" ht="3.75" customHeight="1" thickBot="1" x14ac:dyDescent="0.2">
      <c r="A108" s="352"/>
      <c r="B108" s="352"/>
      <c r="C108" s="535"/>
      <c r="D108" s="535"/>
      <c r="E108" s="535"/>
      <c r="F108" s="535"/>
      <c r="G108" s="535"/>
      <c r="H108" s="535"/>
      <c r="I108" s="535"/>
      <c r="J108" s="535"/>
      <c r="K108" s="535"/>
      <c r="L108" s="535"/>
      <c r="M108" s="535"/>
      <c r="N108" s="535"/>
      <c r="O108" s="535"/>
      <c r="P108" s="535"/>
      <c r="Q108" s="535"/>
      <c r="R108" s="535"/>
      <c r="S108" s="535"/>
      <c r="T108" s="535"/>
      <c r="U108" s="535"/>
      <c r="V108" s="535"/>
      <c r="W108" s="535"/>
      <c r="X108" s="535"/>
      <c r="Y108" s="535"/>
      <c r="Z108" s="535"/>
      <c r="AA108" s="535"/>
      <c r="AB108" s="322"/>
      <c r="AC108" s="322"/>
      <c r="AD108" s="322"/>
      <c r="AE108" s="322"/>
      <c r="AF108" s="322"/>
      <c r="AG108" s="351"/>
      <c r="AH108" s="351"/>
      <c r="AI108" s="351"/>
      <c r="AJ108" s="322"/>
      <c r="AK108" s="2"/>
    </row>
    <row r="109" spans="1:42" ht="22.5" customHeight="1" thickBot="1" x14ac:dyDescent="0.2">
      <c r="A109" s="352"/>
      <c r="B109" s="1733" t="str">
        <f>IF(OR(F97="なし",AND(AE110="○",AE111="○",AE112="○",AE113="○",AA109="○",AA110="○",OR(L110&lt;&gt;"",L111&lt;&gt;"",L112&lt;&gt;"",L113&lt;&gt;""))),"○","×")</f>
        <v>×</v>
      </c>
      <c r="C109" s="1714">
        <v>1</v>
      </c>
      <c r="D109" s="1680" t="s">
        <v>20</v>
      </c>
      <c r="E109" s="1681"/>
      <c r="F109" s="1681"/>
      <c r="G109" s="1682"/>
      <c r="H109" s="1680" t="s">
        <v>402</v>
      </c>
      <c r="I109" s="1681"/>
      <c r="J109" s="1681"/>
      <c r="K109" s="1682"/>
      <c r="L109" s="1680" t="s">
        <v>53</v>
      </c>
      <c r="M109" s="1681"/>
      <c r="N109" s="1681"/>
      <c r="O109" s="1681"/>
      <c r="P109" s="1681"/>
      <c r="Q109" s="1681"/>
      <c r="R109" s="1681"/>
      <c r="S109" s="1690"/>
      <c r="T109" s="1689" t="s">
        <v>24</v>
      </c>
      <c r="U109" s="1690"/>
      <c r="V109" s="1689" t="s">
        <v>25</v>
      </c>
      <c r="W109" s="1690"/>
      <c r="X109" s="1689" t="s">
        <v>23</v>
      </c>
      <c r="Y109" s="1681"/>
      <c r="Z109" s="1682"/>
      <c r="AA109" s="763" t="str">
        <f>IF(AND(AB109=AC109,AC109=AD109,AB109=AD109),"○","×")</f>
        <v>○</v>
      </c>
      <c r="AB109" s="764">
        <f>COUNTA(L110,L111,L112,L113)</f>
        <v>0</v>
      </c>
      <c r="AC109" s="764">
        <f>COUNTA(T110,T111,T112,T113)</f>
        <v>0</v>
      </c>
      <c r="AD109" s="764">
        <f>COUNTA(V110,V111,V112,V113)</f>
        <v>0</v>
      </c>
      <c r="AE109" s="784"/>
      <c r="AK109" s="351"/>
      <c r="AL109" s="322"/>
      <c r="AM109" s="2"/>
    </row>
    <row r="110" spans="1:42" ht="21" customHeight="1" x14ac:dyDescent="0.15">
      <c r="A110" s="352"/>
      <c r="B110" s="1733"/>
      <c r="C110" s="1715"/>
      <c r="D110" s="1720"/>
      <c r="E110" s="1720"/>
      <c r="F110" s="1720"/>
      <c r="G110" s="1721"/>
      <c r="H110" s="1683"/>
      <c r="I110" s="1684"/>
      <c r="J110" s="1684"/>
      <c r="K110" s="1685"/>
      <c r="L110" s="1717"/>
      <c r="M110" s="1718"/>
      <c r="N110" s="1718"/>
      <c r="O110" s="1718"/>
      <c r="P110" s="1718"/>
      <c r="Q110" s="1718"/>
      <c r="R110" s="1718"/>
      <c r="S110" s="1719"/>
      <c r="T110" s="1706"/>
      <c r="U110" s="1707"/>
      <c r="V110" s="1694"/>
      <c r="W110" s="1695"/>
      <c r="X110" s="2025">
        <f>T110*V110</f>
        <v>0</v>
      </c>
      <c r="Y110" s="2026"/>
      <c r="Z110" s="2027"/>
      <c r="AA110" s="793" t="str">
        <f>IF(OR(D110="",H110="",H112="",J112=""),"×","○")</f>
        <v>×</v>
      </c>
      <c r="AB110" s="794"/>
      <c r="AC110" s="794"/>
      <c r="AD110" s="795"/>
      <c r="AE110" s="765" t="str">
        <f>IF((OR(AND(L110&lt;&gt;"",T110&lt;&gt;"",V110&lt;&gt;""),AND(L110="",T110="",V110=""))),"○","×")</f>
        <v>○</v>
      </c>
    </row>
    <row r="111" spans="1:42" ht="21" customHeight="1" thickBot="1" x14ac:dyDescent="0.2">
      <c r="A111" s="352"/>
      <c r="B111" s="1733"/>
      <c r="C111" s="1715"/>
      <c r="D111" s="1720"/>
      <c r="E111" s="1720"/>
      <c r="F111" s="1720"/>
      <c r="G111" s="1721"/>
      <c r="H111" s="1686"/>
      <c r="I111" s="1687"/>
      <c r="J111" s="1687"/>
      <c r="K111" s="1688"/>
      <c r="L111" s="1724"/>
      <c r="M111" s="1725"/>
      <c r="N111" s="1725"/>
      <c r="O111" s="1725"/>
      <c r="P111" s="1725"/>
      <c r="Q111" s="1725"/>
      <c r="R111" s="1725"/>
      <c r="S111" s="1726"/>
      <c r="T111" s="1676"/>
      <c r="U111" s="1677"/>
      <c r="V111" s="1678"/>
      <c r="W111" s="1679"/>
      <c r="X111" s="1691">
        <f>T111*V111</f>
        <v>0</v>
      </c>
      <c r="Y111" s="1692"/>
      <c r="Z111" s="1693"/>
      <c r="AA111" s="794"/>
      <c r="AB111" s="794"/>
      <c r="AC111" s="794"/>
      <c r="AD111" s="795"/>
      <c r="AE111" s="765" t="str">
        <f>IF((OR(AND(L111&lt;&gt;"",T111&lt;&gt;"",V111&lt;&gt;""),AND(L111="",T111="",V111=""))),"○","×")</f>
        <v>○</v>
      </c>
    </row>
    <row r="112" spans="1:42" ht="21" customHeight="1" thickBot="1" x14ac:dyDescent="0.2">
      <c r="A112" s="352"/>
      <c r="B112" s="1733"/>
      <c r="C112" s="1715"/>
      <c r="D112" s="1720"/>
      <c r="E112" s="1720"/>
      <c r="F112" s="1720"/>
      <c r="G112" s="1721"/>
      <c r="H112" s="1700"/>
      <c r="I112" s="1702" t="s">
        <v>52</v>
      </c>
      <c r="J112" s="1704"/>
      <c r="K112" s="1674" t="s">
        <v>45</v>
      </c>
      <c r="L112" s="1724"/>
      <c r="M112" s="1725"/>
      <c r="N112" s="1725"/>
      <c r="O112" s="1725"/>
      <c r="P112" s="1725"/>
      <c r="Q112" s="1725"/>
      <c r="R112" s="1725"/>
      <c r="S112" s="1726"/>
      <c r="T112" s="1676"/>
      <c r="U112" s="1677"/>
      <c r="V112" s="1678"/>
      <c r="W112" s="1679"/>
      <c r="X112" s="1691">
        <f t="shared" ref="X112:X113" si="0">T112*V112</f>
        <v>0</v>
      </c>
      <c r="Y112" s="1692"/>
      <c r="Z112" s="1693"/>
      <c r="AA112" s="1711" t="s">
        <v>310</v>
      </c>
      <c r="AB112" s="1712"/>
      <c r="AC112" s="1712"/>
      <c r="AD112" s="1713"/>
      <c r="AE112" s="765" t="str">
        <f>IF((OR(AND(L112&lt;&gt;"",T112&lt;&gt;"",V112&lt;&gt;""),AND(L112="",T112="",V112=""))),"○","×")</f>
        <v>○</v>
      </c>
    </row>
    <row r="113" spans="1:39" ht="21" customHeight="1" thickBot="1" x14ac:dyDescent="0.2">
      <c r="A113" s="352"/>
      <c r="B113" s="1733"/>
      <c r="C113" s="1716"/>
      <c r="D113" s="1722"/>
      <c r="E113" s="1722"/>
      <c r="F113" s="1722"/>
      <c r="G113" s="1723"/>
      <c r="H113" s="1701"/>
      <c r="I113" s="1703"/>
      <c r="J113" s="1705"/>
      <c r="K113" s="1675"/>
      <c r="L113" s="1727"/>
      <c r="M113" s="1728"/>
      <c r="N113" s="1728"/>
      <c r="O113" s="1728"/>
      <c r="P113" s="1728"/>
      <c r="Q113" s="1728"/>
      <c r="R113" s="1728"/>
      <c r="S113" s="1729"/>
      <c r="T113" s="1696"/>
      <c r="U113" s="1697"/>
      <c r="V113" s="1698"/>
      <c r="W113" s="1699"/>
      <c r="X113" s="1691">
        <f t="shared" si="0"/>
        <v>0</v>
      </c>
      <c r="Y113" s="1692"/>
      <c r="Z113" s="1693"/>
      <c r="AA113" s="1672">
        <f>SUM(X110:Z113)</f>
        <v>0</v>
      </c>
      <c r="AB113" s="1673"/>
      <c r="AC113" s="1673"/>
      <c r="AD113" s="46" t="s">
        <v>58</v>
      </c>
      <c r="AE113" s="765" t="str">
        <f>IF((OR(AND(L113&lt;&gt;"",T113&lt;&gt;"",V113&lt;&gt;""),AND(L113="",T113="",V113=""))),"○","×")</f>
        <v>○</v>
      </c>
      <c r="AK113" s="2"/>
    </row>
    <row r="114" spans="1:39" ht="32.25" customHeight="1" thickBot="1" x14ac:dyDescent="0.2">
      <c r="A114" s="2"/>
      <c r="B114" s="527"/>
      <c r="C114" s="1730" t="s">
        <v>423</v>
      </c>
      <c r="D114" s="1730"/>
      <c r="E114" s="1730"/>
      <c r="F114" s="1730"/>
      <c r="G114" s="1730"/>
      <c r="H114" s="1730"/>
      <c r="I114" s="1730"/>
      <c r="J114" s="1730"/>
      <c r="K114" s="1730"/>
      <c r="L114" s="1730"/>
      <c r="M114" s="1730"/>
      <c r="N114" s="1730"/>
      <c r="O114" s="1730"/>
      <c r="P114" s="1730"/>
      <c r="Q114" s="1730"/>
      <c r="R114" s="1730"/>
      <c r="S114" s="1730"/>
      <c r="T114" s="1730"/>
      <c r="U114" s="1730"/>
      <c r="V114" s="1730"/>
      <c r="W114" s="1730"/>
      <c r="X114" s="1730"/>
      <c r="Y114" s="1730"/>
      <c r="Z114" s="1730"/>
      <c r="AA114" s="201"/>
      <c r="AB114" s="201"/>
      <c r="AC114" s="201"/>
      <c r="AD114" s="201"/>
      <c r="AE114" s="201"/>
      <c r="AF114" s="201"/>
      <c r="AG114" s="201"/>
      <c r="AH114" s="201"/>
      <c r="AI114" s="201"/>
      <c r="AJ114" s="201"/>
      <c r="AK114" s="362"/>
    </row>
    <row r="115" spans="1:39" ht="22.5" customHeight="1" thickBot="1" x14ac:dyDescent="0.2">
      <c r="A115" s="352"/>
      <c r="B115" s="2046" t="str">
        <f>IF(AND(AE116="○",AE117="○",AE118="○",AE119="○",AA115="○",AA116="○"),"○","×")</f>
        <v>○</v>
      </c>
      <c r="C115" s="1714">
        <v>2</v>
      </c>
      <c r="D115" s="1680" t="s">
        <v>20</v>
      </c>
      <c r="E115" s="1681"/>
      <c r="F115" s="1681"/>
      <c r="G115" s="1682"/>
      <c r="H115" s="1680" t="s">
        <v>402</v>
      </c>
      <c r="I115" s="1681"/>
      <c r="J115" s="1681"/>
      <c r="K115" s="1682"/>
      <c r="L115" s="1680" t="s">
        <v>53</v>
      </c>
      <c r="M115" s="1681"/>
      <c r="N115" s="1681"/>
      <c r="O115" s="1681"/>
      <c r="P115" s="1681"/>
      <c r="Q115" s="1681"/>
      <c r="R115" s="1681"/>
      <c r="S115" s="1690"/>
      <c r="T115" s="1689" t="s">
        <v>24</v>
      </c>
      <c r="U115" s="1690"/>
      <c r="V115" s="1689" t="s">
        <v>25</v>
      </c>
      <c r="W115" s="1690"/>
      <c r="X115" s="1689" t="s">
        <v>23</v>
      </c>
      <c r="Y115" s="1681"/>
      <c r="Z115" s="1682"/>
      <c r="AA115" s="763" t="str">
        <f>IF(AND(AB115=AC115,AC115=AD115,AB115=AD115),"○","×")</f>
        <v>○</v>
      </c>
      <c r="AB115" s="764">
        <f>COUNTA(L116,L117,L118,L119)</f>
        <v>0</v>
      </c>
      <c r="AC115" s="764">
        <f>COUNTA(T116,T117,T118,T119)</f>
        <v>0</v>
      </c>
      <c r="AD115" s="764">
        <f>COUNTA(V116,V117,V118,V119)</f>
        <v>0</v>
      </c>
      <c r="AE115" s="784"/>
      <c r="AK115" s="351"/>
      <c r="AL115" s="322"/>
      <c r="AM115" s="2"/>
    </row>
    <row r="116" spans="1:39" ht="21" customHeight="1" x14ac:dyDescent="0.15">
      <c r="A116" s="352"/>
      <c r="B116" s="2046"/>
      <c r="C116" s="1715"/>
      <c r="D116" s="1720"/>
      <c r="E116" s="1720"/>
      <c r="F116" s="1720"/>
      <c r="G116" s="1721"/>
      <c r="H116" s="1683"/>
      <c r="I116" s="1684"/>
      <c r="J116" s="1684"/>
      <c r="K116" s="1685"/>
      <c r="L116" s="1717"/>
      <c r="M116" s="1718"/>
      <c r="N116" s="1718"/>
      <c r="O116" s="1718"/>
      <c r="P116" s="1718"/>
      <c r="Q116" s="1718"/>
      <c r="R116" s="1718"/>
      <c r="S116" s="1719"/>
      <c r="T116" s="1706"/>
      <c r="U116" s="1707"/>
      <c r="V116" s="1694"/>
      <c r="W116" s="1695"/>
      <c r="X116" s="2025">
        <f>T116*V116</f>
        <v>0</v>
      </c>
      <c r="Y116" s="2026"/>
      <c r="Z116" s="2027"/>
      <c r="AA116" s="793" t="str">
        <f>IF(OR(AND(D116="",H116="",H118="",J118="",L116=""),AND(D116&lt;&gt;"",H116&lt;&gt;"",H118&lt;&gt;"",J118&lt;&gt;"",L116&lt;&gt;"")),"○","×")</f>
        <v>○</v>
      </c>
      <c r="AB116" s="796"/>
      <c r="AC116" s="794"/>
      <c r="AD116" s="795"/>
      <c r="AE116" s="765" t="str">
        <f>IF((OR(AND(L116&lt;&gt;"",T116&lt;&gt;"",V116&lt;&gt;""),AND(L116="",T116="",V116=""))),"○","×")</f>
        <v>○</v>
      </c>
    </row>
    <row r="117" spans="1:39" ht="21" customHeight="1" thickBot="1" x14ac:dyDescent="0.2">
      <c r="A117" s="352"/>
      <c r="B117" s="2046"/>
      <c r="C117" s="1715"/>
      <c r="D117" s="1720"/>
      <c r="E117" s="1720"/>
      <c r="F117" s="1720"/>
      <c r="G117" s="1721"/>
      <c r="H117" s="1686"/>
      <c r="I117" s="1687"/>
      <c r="J117" s="1687"/>
      <c r="K117" s="1688"/>
      <c r="L117" s="1724"/>
      <c r="M117" s="1725"/>
      <c r="N117" s="1725"/>
      <c r="O117" s="1725"/>
      <c r="P117" s="1725"/>
      <c r="Q117" s="1725"/>
      <c r="R117" s="1725"/>
      <c r="S117" s="1726"/>
      <c r="T117" s="1676"/>
      <c r="U117" s="1677"/>
      <c r="V117" s="1678"/>
      <c r="W117" s="1679"/>
      <c r="X117" s="1691">
        <f>T117*V117</f>
        <v>0</v>
      </c>
      <c r="Y117" s="1692"/>
      <c r="Z117" s="1693"/>
      <c r="AA117" s="794"/>
      <c r="AB117" s="794"/>
      <c r="AC117" s="794"/>
      <c r="AD117" s="795"/>
      <c r="AE117" s="765" t="str">
        <f>IF((OR(AND(L117&lt;&gt;"",T117&lt;&gt;"",V117&lt;&gt;""),AND(L117="",T117="",V117=""))),"○","×")</f>
        <v>○</v>
      </c>
    </row>
    <row r="118" spans="1:39" ht="21" customHeight="1" thickBot="1" x14ac:dyDescent="0.2">
      <c r="A118" s="352"/>
      <c r="B118" s="2046"/>
      <c r="C118" s="1715"/>
      <c r="D118" s="1720"/>
      <c r="E118" s="1720"/>
      <c r="F118" s="1720"/>
      <c r="G118" s="1721"/>
      <c r="H118" s="1700"/>
      <c r="I118" s="1702" t="s">
        <v>52</v>
      </c>
      <c r="J118" s="1704"/>
      <c r="K118" s="1674" t="s">
        <v>45</v>
      </c>
      <c r="L118" s="1724"/>
      <c r="M118" s="1725"/>
      <c r="N118" s="1725"/>
      <c r="O118" s="1725"/>
      <c r="P118" s="1725"/>
      <c r="Q118" s="1725"/>
      <c r="R118" s="1725"/>
      <c r="S118" s="1726"/>
      <c r="T118" s="1676"/>
      <c r="U118" s="1677"/>
      <c r="V118" s="1678"/>
      <c r="W118" s="1679"/>
      <c r="X118" s="1691">
        <f t="shared" ref="X118:X119" si="1">T118*V118</f>
        <v>0</v>
      </c>
      <c r="Y118" s="1692"/>
      <c r="Z118" s="1693"/>
      <c r="AA118" s="1711" t="s">
        <v>310</v>
      </c>
      <c r="AB118" s="1712"/>
      <c r="AC118" s="1712"/>
      <c r="AD118" s="1713"/>
      <c r="AE118" s="765" t="str">
        <f>IF((OR(AND(L118&lt;&gt;"",T118&lt;&gt;"",V118&lt;&gt;""),AND(L118="",T118="",V118=""))),"○","×")</f>
        <v>○</v>
      </c>
    </row>
    <row r="119" spans="1:39" ht="21" customHeight="1" thickBot="1" x14ac:dyDescent="0.2">
      <c r="A119" s="352"/>
      <c r="B119" s="2046"/>
      <c r="C119" s="1716"/>
      <c r="D119" s="1722"/>
      <c r="E119" s="1722"/>
      <c r="F119" s="1722"/>
      <c r="G119" s="1723"/>
      <c r="H119" s="1701"/>
      <c r="I119" s="1703"/>
      <c r="J119" s="1705"/>
      <c r="K119" s="1675"/>
      <c r="L119" s="1727"/>
      <c r="M119" s="1728"/>
      <c r="N119" s="1728"/>
      <c r="O119" s="1728"/>
      <c r="P119" s="1728"/>
      <c r="Q119" s="1728"/>
      <c r="R119" s="1728"/>
      <c r="S119" s="1729"/>
      <c r="T119" s="1696"/>
      <c r="U119" s="1697"/>
      <c r="V119" s="1698"/>
      <c r="W119" s="1699"/>
      <c r="X119" s="1708">
        <f t="shared" si="1"/>
        <v>0</v>
      </c>
      <c r="Y119" s="1709"/>
      <c r="Z119" s="1710"/>
      <c r="AA119" s="1672">
        <f>SUM(X116:Z119)</f>
        <v>0</v>
      </c>
      <c r="AB119" s="1673"/>
      <c r="AC119" s="1673"/>
      <c r="AD119" s="46" t="s">
        <v>58</v>
      </c>
      <c r="AE119" s="765" t="str">
        <f>IF((OR(AND(L119&lt;&gt;"",T119&lt;&gt;"",V119&lt;&gt;""),AND(L119="",T119="",V119=""))),"○","×")</f>
        <v>○</v>
      </c>
    </row>
    <row r="120" spans="1:39" ht="5.25" customHeight="1" thickBot="1" x14ac:dyDescent="0.2">
      <c r="A120" s="352"/>
      <c r="B120" s="352"/>
      <c r="C120" s="535"/>
      <c r="D120" s="535"/>
      <c r="E120" s="535"/>
      <c r="F120" s="535"/>
      <c r="G120" s="535"/>
      <c r="H120" s="535"/>
      <c r="I120" s="535"/>
      <c r="J120" s="535"/>
      <c r="K120" s="535"/>
      <c r="L120" s="535"/>
      <c r="M120" s="535"/>
      <c r="N120" s="535"/>
      <c r="O120" s="535"/>
      <c r="P120" s="535"/>
      <c r="Q120" s="535"/>
      <c r="R120" s="535"/>
      <c r="S120" s="535"/>
      <c r="T120" s="535"/>
      <c r="U120" s="535"/>
      <c r="V120" s="535"/>
      <c r="W120" s="535"/>
      <c r="X120" s="535"/>
      <c r="Y120" s="535"/>
      <c r="Z120" s="535"/>
      <c r="AA120" s="535"/>
      <c r="AB120" s="322"/>
      <c r="AC120" s="322"/>
      <c r="AD120" s="322"/>
      <c r="AE120" s="322"/>
      <c r="AF120" s="322"/>
      <c r="AG120" s="351"/>
      <c r="AH120" s="351"/>
      <c r="AI120" s="351"/>
      <c r="AJ120" s="322"/>
      <c r="AK120" s="2"/>
    </row>
    <row r="121" spans="1:39" ht="22.5" customHeight="1" thickBot="1" x14ac:dyDescent="0.2">
      <c r="A121" s="352"/>
      <c r="B121" s="2046" t="str">
        <f>IF(AND(AE122="○",AE123="○",AE124="○",AE125="○",AA121="○",AA122="○"),"○","×")</f>
        <v>○</v>
      </c>
      <c r="C121" s="1714">
        <v>3</v>
      </c>
      <c r="D121" s="1680" t="s">
        <v>20</v>
      </c>
      <c r="E121" s="1681"/>
      <c r="F121" s="1681"/>
      <c r="G121" s="1682"/>
      <c r="H121" s="1680" t="s">
        <v>402</v>
      </c>
      <c r="I121" s="1681"/>
      <c r="J121" s="1681"/>
      <c r="K121" s="1682"/>
      <c r="L121" s="1680" t="s">
        <v>53</v>
      </c>
      <c r="M121" s="1681"/>
      <c r="N121" s="1681"/>
      <c r="O121" s="1681"/>
      <c r="P121" s="1681"/>
      <c r="Q121" s="1681"/>
      <c r="R121" s="1681"/>
      <c r="S121" s="1690"/>
      <c r="T121" s="1689" t="s">
        <v>24</v>
      </c>
      <c r="U121" s="1690"/>
      <c r="V121" s="1689" t="s">
        <v>25</v>
      </c>
      <c r="W121" s="1690"/>
      <c r="X121" s="1689" t="s">
        <v>23</v>
      </c>
      <c r="Y121" s="1681"/>
      <c r="Z121" s="1682"/>
      <c r="AA121" s="763" t="str">
        <f>IF(AND(AB121=AC121,AC121=AD121,AB121=AD121),"○","×")</f>
        <v>○</v>
      </c>
      <c r="AB121" s="764">
        <f>COUNTA(L122,L123,L124,L125)</f>
        <v>0</v>
      </c>
      <c r="AC121" s="764">
        <f>COUNTA(T122,T123,T124,T125)</f>
        <v>0</v>
      </c>
      <c r="AD121" s="764">
        <f>COUNTA(V122,V123,V124,V125)</f>
        <v>0</v>
      </c>
      <c r="AE121" s="784"/>
      <c r="AF121" s="765"/>
      <c r="AK121" s="351"/>
      <c r="AL121" s="322"/>
      <c r="AM121" s="2"/>
    </row>
    <row r="122" spans="1:39" ht="21" customHeight="1" x14ac:dyDescent="0.15">
      <c r="A122" s="352"/>
      <c r="B122" s="2046"/>
      <c r="C122" s="1715"/>
      <c r="D122" s="1720"/>
      <c r="E122" s="1720"/>
      <c r="F122" s="1720"/>
      <c r="G122" s="1721"/>
      <c r="H122" s="1683"/>
      <c r="I122" s="1684"/>
      <c r="J122" s="1684"/>
      <c r="K122" s="1685"/>
      <c r="L122" s="1717"/>
      <c r="M122" s="1718"/>
      <c r="N122" s="1718"/>
      <c r="O122" s="1718"/>
      <c r="P122" s="1718"/>
      <c r="Q122" s="1718"/>
      <c r="R122" s="1718"/>
      <c r="S122" s="1719"/>
      <c r="T122" s="1706"/>
      <c r="U122" s="1707"/>
      <c r="V122" s="1694"/>
      <c r="W122" s="1695"/>
      <c r="X122" s="2025">
        <f>T122*V122</f>
        <v>0</v>
      </c>
      <c r="Y122" s="2026"/>
      <c r="Z122" s="2027"/>
      <c r="AA122" s="793" t="str">
        <f>IF(OR(AND(D122="",H122="",H124="",J124="",L122=""),AND(D122&lt;&gt;"",H122&lt;&gt;"",H124&lt;&gt;"",J124&lt;&gt;"",L122&lt;&gt;"")),"○","×")</f>
        <v>○</v>
      </c>
      <c r="AB122" s="796"/>
      <c r="AC122" s="794"/>
      <c r="AD122" s="795"/>
      <c r="AE122" s="765" t="str">
        <f>IF((OR(AND(L122&lt;&gt;"",T122&lt;&gt;"",V122&lt;&gt;""),AND(L122="",T122="",V122=""))),"○","×")</f>
        <v>○</v>
      </c>
      <c r="AF122" s="765"/>
    </row>
    <row r="123" spans="1:39" ht="21" customHeight="1" thickBot="1" x14ac:dyDescent="0.2">
      <c r="A123" s="352"/>
      <c r="B123" s="2046"/>
      <c r="C123" s="1715"/>
      <c r="D123" s="1720"/>
      <c r="E123" s="1720"/>
      <c r="F123" s="1720"/>
      <c r="G123" s="1721"/>
      <c r="H123" s="1686"/>
      <c r="I123" s="1687"/>
      <c r="J123" s="1687"/>
      <c r="K123" s="1688"/>
      <c r="L123" s="1724"/>
      <c r="M123" s="1725"/>
      <c r="N123" s="1725"/>
      <c r="O123" s="1725"/>
      <c r="P123" s="1725"/>
      <c r="Q123" s="1725"/>
      <c r="R123" s="1725"/>
      <c r="S123" s="1726"/>
      <c r="T123" s="1676"/>
      <c r="U123" s="1677"/>
      <c r="V123" s="1678"/>
      <c r="W123" s="1679"/>
      <c r="X123" s="1691">
        <f>T123*V123</f>
        <v>0</v>
      </c>
      <c r="Y123" s="1692"/>
      <c r="Z123" s="1693"/>
      <c r="AA123" s="794"/>
      <c r="AB123" s="794"/>
      <c r="AC123" s="794"/>
      <c r="AD123" s="795"/>
      <c r="AE123" s="765" t="str">
        <f>IF((OR(AND(L123&lt;&gt;"",T123&lt;&gt;"",V123&lt;&gt;""),AND(L123="",T123="",V123=""))),"○","×")</f>
        <v>○</v>
      </c>
      <c r="AF123" s="765"/>
    </row>
    <row r="124" spans="1:39" ht="21" customHeight="1" thickBot="1" x14ac:dyDescent="0.2">
      <c r="A124" s="352"/>
      <c r="B124" s="2046"/>
      <c r="C124" s="1715"/>
      <c r="D124" s="1720"/>
      <c r="E124" s="1720"/>
      <c r="F124" s="1720"/>
      <c r="G124" s="1721"/>
      <c r="H124" s="1700"/>
      <c r="I124" s="1702" t="s">
        <v>52</v>
      </c>
      <c r="J124" s="1704"/>
      <c r="K124" s="1674" t="s">
        <v>45</v>
      </c>
      <c r="L124" s="1724"/>
      <c r="M124" s="1725"/>
      <c r="N124" s="1725"/>
      <c r="O124" s="1725"/>
      <c r="P124" s="1725"/>
      <c r="Q124" s="1725"/>
      <c r="R124" s="1725"/>
      <c r="S124" s="1726"/>
      <c r="T124" s="1676"/>
      <c r="U124" s="1677"/>
      <c r="V124" s="1678"/>
      <c r="W124" s="1679"/>
      <c r="X124" s="1691">
        <f t="shared" ref="X124:X125" si="2">T124*V124</f>
        <v>0</v>
      </c>
      <c r="Y124" s="1692"/>
      <c r="Z124" s="1693"/>
      <c r="AA124" s="1711" t="s">
        <v>310</v>
      </c>
      <c r="AB124" s="1712"/>
      <c r="AC124" s="1712"/>
      <c r="AD124" s="1713"/>
      <c r="AE124" s="765" t="str">
        <f>IF((OR(AND(L124&lt;&gt;"",T124&lt;&gt;"",V124&lt;&gt;""),AND(L124="",T124="",V124=""))),"○","×")</f>
        <v>○</v>
      </c>
    </row>
    <row r="125" spans="1:39" ht="21" customHeight="1" thickBot="1" x14ac:dyDescent="0.2">
      <c r="A125" s="352"/>
      <c r="B125" s="2046"/>
      <c r="C125" s="1716"/>
      <c r="D125" s="1722"/>
      <c r="E125" s="1722"/>
      <c r="F125" s="1722"/>
      <c r="G125" s="1723"/>
      <c r="H125" s="1701"/>
      <c r="I125" s="1703"/>
      <c r="J125" s="1705"/>
      <c r="K125" s="1675"/>
      <c r="L125" s="1727"/>
      <c r="M125" s="1728"/>
      <c r="N125" s="1728"/>
      <c r="O125" s="1728"/>
      <c r="P125" s="1728"/>
      <c r="Q125" s="1728"/>
      <c r="R125" s="1728"/>
      <c r="S125" s="1729"/>
      <c r="T125" s="1696"/>
      <c r="U125" s="1697"/>
      <c r="V125" s="1698"/>
      <c r="W125" s="1699"/>
      <c r="X125" s="1708">
        <f t="shared" si="2"/>
        <v>0</v>
      </c>
      <c r="Y125" s="1709"/>
      <c r="Z125" s="1710"/>
      <c r="AA125" s="1672">
        <f>SUM(X122:Z125)</f>
        <v>0</v>
      </c>
      <c r="AB125" s="1673"/>
      <c r="AC125" s="1673"/>
      <c r="AD125" s="46" t="s">
        <v>58</v>
      </c>
      <c r="AE125" s="765" t="str">
        <f>IF((OR(AND(L125&lt;&gt;"",T125&lt;&gt;"",V125&lt;&gt;""),AND(L125="",T125="",V125=""))),"○","×")</f>
        <v>○</v>
      </c>
    </row>
    <row r="126" spans="1:39" ht="3.75" customHeight="1" thickBot="1" x14ac:dyDescent="0.2">
      <c r="A126" s="352"/>
      <c r="B126" s="352"/>
      <c r="C126" s="535"/>
      <c r="D126" s="535"/>
      <c r="E126" s="535"/>
      <c r="F126" s="535"/>
      <c r="G126" s="535"/>
      <c r="H126" s="535"/>
      <c r="I126" s="535"/>
      <c r="J126" s="535"/>
      <c r="K126" s="535"/>
      <c r="L126" s="535"/>
      <c r="M126" s="535"/>
      <c r="N126" s="535"/>
      <c r="O126" s="535"/>
      <c r="P126" s="535"/>
      <c r="Q126" s="535"/>
      <c r="R126" s="535"/>
      <c r="S126" s="535"/>
      <c r="T126" s="535"/>
      <c r="U126" s="535"/>
      <c r="V126" s="535"/>
      <c r="W126" s="535"/>
      <c r="X126" s="535"/>
      <c r="Y126" s="535"/>
      <c r="Z126" s="535"/>
      <c r="AA126" s="535"/>
      <c r="AB126" s="322"/>
      <c r="AC126" s="322"/>
      <c r="AD126" s="322"/>
      <c r="AE126" s="322"/>
      <c r="AF126" s="322"/>
      <c r="AG126" s="351"/>
      <c r="AH126" s="351"/>
      <c r="AI126" s="351"/>
      <c r="AJ126" s="322"/>
      <c r="AK126" s="2"/>
    </row>
    <row r="127" spans="1:39" ht="22.5" customHeight="1" thickBot="1" x14ac:dyDescent="0.2">
      <c r="A127" s="352"/>
      <c r="B127" s="2046" t="str">
        <f>IF(AND(AE128="○",AE129="○",AE130="○",AE131="○",AA127="○",AA128="○"),"○","×")</f>
        <v>○</v>
      </c>
      <c r="C127" s="1714">
        <v>4</v>
      </c>
      <c r="D127" s="1680" t="s">
        <v>20</v>
      </c>
      <c r="E127" s="1681"/>
      <c r="F127" s="1681"/>
      <c r="G127" s="1682"/>
      <c r="H127" s="1680" t="s">
        <v>402</v>
      </c>
      <c r="I127" s="1681"/>
      <c r="J127" s="1681"/>
      <c r="K127" s="1682"/>
      <c r="L127" s="1680" t="s">
        <v>53</v>
      </c>
      <c r="M127" s="1681"/>
      <c r="N127" s="1681"/>
      <c r="O127" s="1681"/>
      <c r="P127" s="1681"/>
      <c r="Q127" s="1681"/>
      <c r="R127" s="1681"/>
      <c r="S127" s="1690"/>
      <c r="T127" s="1689" t="s">
        <v>24</v>
      </c>
      <c r="U127" s="1690"/>
      <c r="V127" s="1689" t="s">
        <v>25</v>
      </c>
      <c r="W127" s="1690"/>
      <c r="X127" s="1689" t="s">
        <v>23</v>
      </c>
      <c r="Y127" s="1681"/>
      <c r="Z127" s="1682"/>
      <c r="AA127" s="763" t="str">
        <f>IF(AND(AB127=AC127,AC127=AD127,AB127=AD127),"○","×")</f>
        <v>○</v>
      </c>
      <c r="AB127" s="764">
        <f>COUNTA(L128,L129,L130,L131)</f>
        <v>0</v>
      </c>
      <c r="AC127" s="764">
        <f>COUNTA(T128,T129,T130,T131)</f>
        <v>0</v>
      </c>
      <c r="AD127" s="764">
        <f>COUNTA(V128,V129,V130,V131)</f>
        <v>0</v>
      </c>
      <c r="AE127" s="784"/>
      <c r="AK127" s="351"/>
      <c r="AL127" s="322"/>
      <c r="AM127" s="2"/>
    </row>
    <row r="128" spans="1:39" ht="21" customHeight="1" x14ac:dyDescent="0.15">
      <c r="A128" s="352"/>
      <c r="B128" s="2046"/>
      <c r="C128" s="1715"/>
      <c r="D128" s="1720"/>
      <c r="E128" s="1720"/>
      <c r="F128" s="1720"/>
      <c r="G128" s="1721"/>
      <c r="H128" s="1683"/>
      <c r="I128" s="1684"/>
      <c r="J128" s="1684"/>
      <c r="K128" s="1685"/>
      <c r="L128" s="1717"/>
      <c r="M128" s="1718"/>
      <c r="N128" s="1718"/>
      <c r="O128" s="1718"/>
      <c r="P128" s="1718"/>
      <c r="Q128" s="1718"/>
      <c r="R128" s="1718"/>
      <c r="S128" s="1719"/>
      <c r="T128" s="1706"/>
      <c r="U128" s="1707"/>
      <c r="V128" s="1694"/>
      <c r="W128" s="1695"/>
      <c r="X128" s="2025">
        <f>T128*V128</f>
        <v>0</v>
      </c>
      <c r="Y128" s="2026"/>
      <c r="Z128" s="2027"/>
      <c r="AA128" s="793" t="str">
        <f>IF(OR(AND(D128="",H128="",H130="",J130="",L128=""),AND(D128&lt;&gt;"",H128&lt;&gt;"",H130&lt;&gt;"",J130&lt;&gt;"",L128&lt;&gt;"")),"○","×")</f>
        <v>○</v>
      </c>
      <c r="AB128" s="796"/>
      <c r="AC128" s="794"/>
      <c r="AD128" s="795"/>
      <c r="AE128" s="765" t="str">
        <f>IF((OR(AND(L128&lt;&gt;"",T128&lt;&gt;"",V128&lt;&gt;""),AND(L128="",T128="",V128=""))),"○","×")</f>
        <v>○</v>
      </c>
    </row>
    <row r="129" spans="1:39" ht="21" customHeight="1" thickBot="1" x14ac:dyDescent="0.2">
      <c r="A129" s="352"/>
      <c r="B129" s="2046"/>
      <c r="C129" s="1715"/>
      <c r="D129" s="1720"/>
      <c r="E129" s="1720"/>
      <c r="F129" s="1720"/>
      <c r="G129" s="1721"/>
      <c r="H129" s="1686"/>
      <c r="I129" s="1687"/>
      <c r="J129" s="1687"/>
      <c r="K129" s="1688"/>
      <c r="L129" s="1724"/>
      <c r="M129" s="1725"/>
      <c r="N129" s="1725"/>
      <c r="O129" s="1725"/>
      <c r="P129" s="1725"/>
      <c r="Q129" s="1725"/>
      <c r="R129" s="1725"/>
      <c r="S129" s="1726"/>
      <c r="T129" s="1676"/>
      <c r="U129" s="1677"/>
      <c r="V129" s="1678"/>
      <c r="W129" s="1679"/>
      <c r="X129" s="1691">
        <f>T129*V129</f>
        <v>0</v>
      </c>
      <c r="Y129" s="1692"/>
      <c r="Z129" s="1693"/>
      <c r="AA129" s="794"/>
      <c r="AB129" s="794"/>
      <c r="AC129" s="794"/>
      <c r="AD129" s="795"/>
      <c r="AE129" s="765" t="str">
        <f>IF((OR(AND(L129&lt;&gt;"",T129&lt;&gt;"",V129&lt;&gt;""),AND(L129="",T129="",V129=""))),"○","×")</f>
        <v>○</v>
      </c>
    </row>
    <row r="130" spans="1:39" ht="21" customHeight="1" thickBot="1" x14ac:dyDescent="0.2">
      <c r="A130" s="352"/>
      <c r="B130" s="2046"/>
      <c r="C130" s="1715"/>
      <c r="D130" s="1720"/>
      <c r="E130" s="1720"/>
      <c r="F130" s="1720"/>
      <c r="G130" s="1721"/>
      <c r="H130" s="1700"/>
      <c r="I130" s="1702" t="s">
        <v>52</v>
      </c>
      <c r="J130" s="1704"/>
      <c r="K130" s="1674" t="s">
        <v>45</v>
      </c>
      <c r="L130" s="1724"/>
      <c r="M130" s="1725"/>
      <c r="N130" s="1725"/>
      <c r="O130" s="1725"/>
      <c r="P130" s="1725"/>
      <c r="Q130" s="1725"/>
      <c r="R130" s="1725"/>
      <c r="S130" s="1726"/>
      <c r="T130" s="1676"/>
      <c r="U130" s="1677"/>
      <c r="V130" s="1678"/>
      <c r="W130" s="1679"/>
      <c r="X130" s="1691">
        <f t="shared" ref="X130:X131" si="3">T130*V130</f>
        <v>0</v>
      </c>
      <c r="Y130" s="1692"/>
      <c r="Z130" s="1693"/>
      <c r="AA130" s="1711" t="s">
        <v>310</v>
      </c>
      <c r="AB130" s="1712"/>
      <c r="AC130" s="1712"/>
      <c r="AD130" s="1713"/>
      <c r="AE130" s="765" t="str">
        <f>IF((OR(AND(L130&lt;&gt;"",T130&lt;&gt;"",V130&lt;&gt;""),AND(L130="",T130="",V130=""))),"○","×")</f>
        <v>○</v>
      </c>
    </row>
    <row r="131" spans="1:39" ht="21" customHeight="1" thickBot="1" x14ac:dyDescent="0.2">
      <c r="A131" s="352"/>
      <c r="B131" s="2046"/>
      <c r="C131" s="1716"/>
      <c r="D131" s="1722"/>
      <c r="E131" s="1722"/>
      <c r="F131" s="1722"/>
      <c r="G131" s="1723"/>
      <c r="H131" s="1701"/>
      <c r="I131" s="1703"/>
      <c r="J131" s="1705"/>
      <c r="K131" s="1675"/>
      <c r="L131" s="1727"/>
      <c r="M131" s="1728"/>
      <c r="N131" s="1728"/>
      <c r="O131" s="1728"/>
      <c r="P131" s="1728"/>
      <c r="Q131" s="1728"/>
      <c r="R131" s="1728"/>
      <c r="S131" s="1729"/>
      <c r="T131" s="1696"/>
      <c r="U131" s="1697"/>
      <c r="V131" s="1698"/>
      <c r="W131" s="1699"/>
      <c r="X131" s="1708">
        <f t="shared" si="3"/>
        <v>0</v>
      </c>
      <c r="Y131" s="1709"/>
      <c r="Z131" s="1710"/>
      <c r="AA131" s="1672">
        <f>SUM(X128:Z131)</f>
        <v>0</v>
      </c>
      <c r="AB131" s="1673"/>
      <c r="AC131" s="1673"/>
      <c r="AD131" s="46" t="s">
        <v>58</v>
      </c>
      <c r="AE131" s="765" t="str">
        <f>IF((OR(AND(L131&lt;&gt;"",T131&lt;&gt;"",V131&lt;&gt;""),AND(L131="",T131="",V131=""))),"○","×")</f>
        <v>○</v>
      </c>
    </row>
    <row r="132" spans="1:39" ht="3.75" customHeight="1" thickBot="1" x14ac:dyDescent="0.2">
      <c r="A132" s="352"/>
      <c r="B132" s="352"/>
      <c r="C132" s="535"/>
      <c r="D132" s="535"/>
      <c r="E132" s="535"/>
      <c r="F132" s="535"/>
      <c r="G132" s="535"/>
      <c r="H132" s="535"/>
      <c r="I132" s="535"/>
      <c r="J132" s="535"/>
      <c r="K132" s="535"/>
      <c r="L132" s="535"/>
      <c r="M132" s="535"/>
      <c r="N132" s="535"/>
      <c r="O132" s="535"/>
      <c r="P132" s="535"/>
      <c r="Q132" s="535"/>
      <c r="R132" s="535"/>
      <c r="S132" s="535"/>
      <c r="T132" s="535"/>
      <c r="U132" s="535"/>
      <c r="V132" s="535"/>
      <c r="W132" s="535"/>
      <c r="X132" s="535"/>
      <c r="Y132" s="535"/>
      <c r="Z132" s="535"/>
      <c r="AA132" s="535"/>
      <c r="AB132" s="322"/>
      <c r="AC132" s="322"/>
      <c r="AD132" s="322"/>
      <c r="AE132" s="322"/>
      <c r="AF132" s="322"/>
      <c r="AG132" s="351"/>
      <c r="AH132" s="351"/>
      <c r="AI132" s="351"/>
      <c r="AJ132" s="322"/>
      <c r="AK132" s="2"/>
    </row>
    <row r="133" spans="1:39" ht="22.5" customHeight="1" thickBot="1" x14ac:dyDescent="0.2">
      <c r="A133" s="352"/>
      <c r="B133" s="2046" t="str">
        <f>IF(AND(AE134="○",AE135="○",AE136="○",AE137="○",AA133="○",AA134="○"),"○","×")</f>
        <v>○</v>
      </c>
      <c r="C133" s="1714">
        <v>5</v>
      </c>
      <c r="D133" s="1680" t="s">
        <v>20</v>
      </c>
      <c r="E133" s="1681"/>
      <c r="F133" s="1681"/>
      <c r="G133" s="1682"/>
      <c r="H133" s="1680" t="s">
        <v>402</v>
      </c>
      <c r="I133" s="1681"/>
      <c r="J133" s="1681"/>
      <c r="K133" s="1682"/>
      <c r="L133" s="1680" t="s">
        <v>53</v>
      </c>
      <c r="M133" s="1681"/>
      <c r="N133" s="1681"/>
      <c r="O133" s="1681"/>
      <c r="P133" s="1681"/>
      <c r="Q133" s="1681"/>
      <c r="R133" s="1681"/>
      <c r="S133" s="1690"/>
      <c r="T133" s="1689" t="s">
        <v>24</v>
      </c>
      <c r="U133" s="1690"/>
      <c r="V133" s="1689" t="s">
        <v>25</v>
      </c>
      <c r="W133" s="1690"/>
      <c r="X133" s="1689" t="s">
        <v>23</v>
      </c>
      <c r="Y133" s="1681"/>
      <c r="Z133" s="1682"/>
      <c r="AA133" s="763" t="str">
        <f>IF(AND(AB133=AC133,AC133=AD133,AB133=AD133),"○","×")</f>
        <v>○</v>
      </c>
      <c r="AB133" s="764">
        <f>COUNTA(L134,L135,L136,L137)</f>
        <v>0</v>
      </c>
      <c r="AC133" s="764">
        <f>COUNTA(T134,T135,T136,T137)</f>
        <v>0</v>
      </c>
      <c r="AD133" s="764">
        <f>COUNTA(V134,V135,V136,V137)</f>
        <v>0</v>
      </c>
      <c r="AE133" s="784"/>
      <c r="AK133" s="351"/>
      <c r="AL133" s="322"/>
      <c r="AM133" s="2"/>
    </row>
    <row r="134" spans="1:39" ht="21" customHeight="1" x14ac:dyDescent="0.15">
      <c r="A134" s="352"/>
      <c r="B134" s="2046"/>
      <c r="C134" s="1715"/>
      <c r="D134" s="1720"/>
      <c r="E134" s="1720"/>
      <c r="F134" s="1720"/>
      <c r="G134" s="1721"/>
      <c r="H134" s="1683"/>
      <c r="I134" s="1684"/>
      <c r="J134" s="1684"/>
      <c r="K134" s="1685"/>
      <c r="L134" s="1717"/>
      <c r="M134" s="1718"/>
      <c r="N134" s="1718"/>
      <c r="O134" s="1718"/>
      <c r="P134" s="1718"/>
      <c r="Q134" s="1718"/>
      <c r="R134" s="1718"/>
      <c r="S134" s="1719"/>
      <c r="T134" s="1706"/>
      <c r="U134" s="1707"/>
      <c r="V134" s="1694"/>
      <c r="W134" s="1695"/>
      <c r="X134" s="2025">
        <f>T134*V134</f>
        <v>0</v>
      </c>
      <c r="Y134" s="2026"/>
      <c r="Z134" s="2027"/>
      <c r="AA134" s="793" t="str">
        <f>IF(OR(AND(D134="",H134="",H136="",J136="",L134=""),AND(D134&lt;&gt;"",H134&lt;&gt;"",H136&lt;&gt;"",J136&lt;&gt;"",L134&lt;&gt;"")),"○","×")</f>
        <v>○</v>
      </c>
      <c r="AB134" s="796"/>
      <c r="AC134" s="794"/>
      <c r="AD134" s="795"/>
      <c r="AE134" s="765" t="str">
        <f>IF((OR(AND(L134&lt;&gt;"",T134&lt;&gt;"",V134&lt;&gt;""),AND(L134="",T134="",V134=""))),"○","×")</f>
        <v>○</v>
      </c>
    </row>
    <row r="135" spans="1:39" ht="21" customHeight="1" thickBot="1" x14ac:dyDescent="0.2">
      <c r="A135" s="352"/>
      <c r="B135" s="2046"/>
      <c r="C135" s="1715"/>
      <c r="D135" s="1720"/>
      <c r="E135" s="1720"/>
      <c r="F135" s="1720"/>
      <c r="G135" s="1721"/>
      <c r="H135" s="1686"/>
      <c r="I135" s="1687"/>
      <c r="J135" s="1687"/>
      <c r="K135" s="1688"/>
      <c r="L135" s="1724"/>
      <c r="M135" s="1725"/>
      <c r="N135" s="1725"/>
      <c r="O135" s="1725"/>
      <c r="P135" s="1725"/>
      <c r="Q135" s="1725"/>
      <c r="R135" s="1725"/>
      <c r="S135" s="1726"/>
      <c r="T135" s="1676"/>
      <c r="U135" s="1677"/>
      <c r="V135" s="1678"/>
      <c r="W135" s="1679"/>
      <c r="X135" s="1691">
        <f>T135*V135</f>
        <v>0</v>
      </c>
      <c r="Y135" s="1692"/>
      <c r="Z135" s="1693"/>
      <c r="AA135" s="794"/>
      <c r="AB135" s="794"/>
      <c r="AC135" s="794"/>
      <c r="AD135" s="795"/>
      <c r="AE135" s="765" t="str">
        <f>IF((OR(AND(L135&lt;&gt;"",T135&lt;&gt;"",V135&lt;&gt;""),AND(L135="",T135="",V135=""))),"○","×")</f>
        <v>○</v>
      </c>
    </row>
    <row r="136" spans="1:39" ht="21" customHeight="1" thickBot="1" x14ac:dyDescent="0.2">
      <c r="A136" s="352"/>
      <c r="B136" s="2046"/>
      <c r="C136" s="1715"/>
      <c r="D136" s="1720"/>
      <c r="E136" s="1720"/>
      <c r="F136" s="1720"/>
      <c r="G136" s="1721"/>
      <c r="H136" s="1700"/>
      <c r="I136" s="1702" t="s">
        <v>52</v>
      </c>
      <c r="J136" s="1704"/>
      <c r="K136" s="1674" t="s">
        <v>45</v>
      </c>
      <c r="L136" s="1724"/>
      <c r="M136" s="1725"/>
      <c r="N136" s="1725"/>
      <c r="O136" s="1725"/>
      <c r="P136" s="1725"/>
      <c r="Q136" s="1725"/>
      <c r="R136" s="1725"/>
      <c r="S136" s="1726"/>
      <c r="T136" s="1676"/>
      <c r="U136" s="1677"/>
      <c r="V136" s="1678"/>
      <c r="W136" s="1679"/>
      <c r="X136" s="1691">
        <f t="shared" ref="X136:X137" si="4">T136*V136</f>
        <v>0</v>
      </c>
      <c r="Y136" s="1692"/>
      <c r="Z136" s="1693"/>
      <c r="AA136" s="1711" t="s">
        <v>310</v>
      </c>
      <c r="AB136" s="1712"/>
      <c r="AC136" s="1712"/>
      <c r="AD136" s="1713"/>
      <c r="AE136" s="765" t="str">
        <f>IF((OR(AND(L136&lt;&gt;"",T136&lt;&gt;"",V136&lt;&gt;""),AND(L136="",T136="",V136=""))),"○","×")</f>
        <v>○</v>
      </c>
    </row>
    <row r="137" spans="1:39" ht="21" customHeight="1" thickBot="1" x14ac:dyDescent="0.2">
      <c r="A137" s="352"/>
      <c r="B137" s="2046"/>
      <c r="C137" s="1716"/>
      <c r="D137" s="1722"/>
      <c r="E137" s="1722"/>
      <c r="F137" s="1722"/>
      <c r="G137" s="1723"/>
      <c r="H137" s="1701"/>
      <c r="I137" s="1703"/>
      <c r="J137" s="1705"/>
      <c r="K137" s="1675"/>
      <c r="L137" s="1727"/>
      <c r="M137" s="1728"/>
      <c r="N137" s="1728"/>
      <c r="O137" s="1728"/>
      <c r="P137" s="1728"/>
      <c r="Q137" s="1728"/>
      <c r="R137" s="1728"/>
      <c r="S137" s="1729"/>
      <c r="T137" s="1696"/>
      <c r="U137" s="1697"/>
      <c r="V137" s="1698"/>
      <c r="W137" s="1699"/>
      <c r="X137" s="1708">
        <f t="shared" si="4"/>
        <v>0</v>
      </c>
      <c r="Y137" s="1709"/>
      <c r="Z137" s="1710"/>
      <c r="AA137" s="1672">
        <f>SUM(X134:Z137)</f>
        <v>0</v>
      </c>
      <c r="AB137" s="1673"/>
      <c r="AC137" s="1673"/>
      <c r="AD137" s="46" t="s">
        <v>58</v>
      </c>
      <c r="AE137" s="765" t="str">
        <f>IF((OR(AND(L137&lt;&gt;"",T137&lt;&gt;"",V137&lt;&gt;""),AND(L137="",T137="",V137=""))),"○","×")</f>
        <v>○</v>
      </c>
    </row>
    <row r="138" spans="1:39" ht="3.75" customHeight="1" thickBot="1" x14ac:dyDescent="0.2">
      <c r="A138" s="352"/>
      <c r="B138" s="352"/>
      <c r="C138" s="535"/>
      <c r="D138" s="535"/>
      <c r="E138" s="535"/>
      <c r="F138" s="535"/>
      <c r="G138" s="535"/>
      <c r="H138" s="535"/>
      <c r="I138" s="535"/>
      <c r="J138" s="535"/>
      <c r="K138" s="535"/>
      <c r="L138" s="535"/>
      <c r="M138" s="535"/>
      <c r="N138" s="535"/>
      <c r="O138" s="535"/>
      <c r="P138" s="535"/>
      <c r="Q138" s="535"/>
      <c r="R138" s="535"/>
      <c r="S138" s="535"/>
      <c r="T138" s="535"/>
      <c r="U138" s="535"/>
      <c r="V138" s="535"/>
      <c r="W138" s="535"/>
      <c r="X138" s="535"/>
      <c r="Y138" s="535"/>
      <c r="Z138" s="535"/>
      <c r="AA138" s="535"/>
      <c r="AB138" s="322"/>
      <c r="AC138" s="322"/>
      <c r="AD138" s="322"/>
      <c r="AE138" s="322"/>
      <c r="AF138" s="322"/>
      <c r="AG138" s="351"/>
      <c r="AH138" s="351"/>
      <c r="AI138" s="351"/>
      <c r="AJ138" s="322"/>
      <c r="AK138" s="2"/>
    </row>
    <row r="139" spans="1:39" ht="22.5" customHeight="1" thickBot="1" x14ac:dyDescent="0.2">
      <c r="A139" s="352"/>
      <c r="B139" s="2046" t="str">
        <f>IF(AND(AE140="○",AE141="○",AE142="○",AE143="○",AA139="○",AA140="○"),"○","×")</f>
        <v>○</v>
      </c>
      <c r="C139" s="1714">
        <v>6</v>
      </c>
      <c r="D139" s="1680" t="s">
        <v>20</v>
      </c>
      <c r="E139" s="1681"/>
      <c r="F139" s="1681"/>
      <c r="G139" s="1682"/>
      <c r="H139" s="1680" t="s">
        <v>402</v>
      </c>
      <c r="I139" s="1681"/>
      <c r="J139" s="1681"/>
      <c r="K139" s="1682"/>
      <c r="L139" s="1680" t="s">
        <v>53</v>
      </c>
      <c r="M139" s="1681"/>
      <c r="N139" s="1681"/>
      <c r="O139" s="1681"/>
      <c r="P139" s="1681"/>
      <c r="Q139" s="1681"/>
      <c r="R139" s="1681"/>
      <c r="S139" s="1690"/>
      <c r="T139" s="1689" t="s">
        <v>24</v>
      </c>
      <c r="U139" s="1690"/>
      <c r="V139" s="1689" t="s">
        <v>25</v>
      </c>
      <c r="W139" s="1690"/>
      <c r="X139" s="1689" t="s">
        <v>23</v>
      </c>
      <c r="Y139" s="1681"/>
      <c r="Z139" s="1682"/>
      <c r="AA139" s="763" t="str">
        <f>IF(AND(AB139=AC139,AC139=AD139,AB139=AD139),"○","×")</f>
        <v>○</v>
      </c>
      <c r="AB139" s="764">
        <f>COUNTA(L140,L141,L142,L143)</f>
        <v>0</v>
      </c>
      <c r="AC139" s="764">
        <f>COUNTA(T140,T141,T142,T143)</f>
        <v>0</v>
      </c>
      <c r="AD139" s="764">
        <f>COUNTA(V140,V141,V142,V143)</f>
        <v>0</v>
      </c>
      <c r="AE139" s="784"/>
      <c r="AK139" s="351"/>
      <c r="AL139" s="322"/>
      <c r="AM139" s="2"/>
    </row>
    <row r="140" spans="1:39" ht="21" customHeight="1" x14ac:dyDescent="0.15">
      <c r="A140" s="352"/>
      <c r="B140" s="2046"/>
      <c r="C140" s="1715"/>
      <c r="D140" s="1720"/>
      <c r="E140" s="1720"/>
      <c r="F140" s="1720"/>
      <c r="G140" s="1721"/>
      <c r="H140" s="1683"/>
      <c r="I140" s="1684"/>
      <c r="J140" s="1684"/>
      <c r="K140" s="1685"/>
      <c r="L140" s="1717"/>
      <c r="M140" s="1718"/>
      <c r="N140" s="1718"/>
      <c r="O140" s="1718"/>
      <c r="P140" s="1718"/>
      <c r="Q140" s="1718"/>
      <c r="R140" s="1718"/>
      <c r="S140" s="1719"/>
      <c r="T140" s="1706"/>
      <c r="U140" s="1707"/>
      <c r="V140" s="1694"/>
      <c r="W140" s="1695"/>
      <c r="X140" s="2025">
        <f>T140*V140</f>
        <v>0</v>
      </c>
      <c r="Y140" s="2026"/>
      <c r="Z140" s="2027"/>
      <c r="AA140" s="793" t="str">
        <f>IF(OR(AND(D140="",H140="",H142="",J142="",L140=""),AND(D140&lt;&gt;"",H140&lt;&gt;"",H142&lt;&gt;"",J142&lt;&gt;"",L140&lt;&gt;"")),"○","×")</f>
        <v>○</v>
      </c>
      <c r="AB140" s="796"/>
      <c r="AC140" s="794"/>
      <c r="AD140" s="795"/>
      <c r="AE140" s="765" t="str">
        <f>IF((OR(AND(L140&lt;&gt;"",T140&lt;&gt;"",V140&lt;&gt;""),AND(L140="",T140="",V140=""))),"○","×")</f>
        <v>○</v>
      </c>
    </row>
    <row r="141" spans="1:39" ht="21" customHeight="1" thickBot="1" x14ac:dyDescent="0.2">
      <c r="A141" s="352"/>
      <c r="B141" s="2046"/>
      <c r="C141" s="1715"/>
      <c r="D141" s="1720"/>
      <c r="E141" s="1720"/>
      <c r="F141" s="1720"/>
      <c r="G141" s="1721"/>
      <c r="H141" s="1686"/>
      <c r="I141" s="1687"/>
      <c r="J141" s="1687"/>
      <c r="K141" s="1688"/>
      <c r="L141" s="1724"/>
      <c r="M141" s="1725"/>
      <c r="N141" s="1725"/>
      <c r="O141" s="1725"/>
      <c r="P141" s="1725"/>
      <c r="Q141" s="1725"/>
      <c r="R141" s="1725"/>
      <c r="S141" s="1726"/>
      <c r="T141" s="1676"/>
      <c r="U141" s="1677"/>
      <c r="V141" s="1678"/>
      <c r="W141" s="1679"/>
      <c r="X141" s="1691">
        <f>T141*V141</f>
        <v>0</v>
      </c>
      <c r="Y141" s="1692"/>
      <c r="Z141" s="1693"/>
      <c r="AA141" s="794"/>
      <c r="AB141" s="794"/>
      <c r="AC141" s="794"/>
      <c r="AD141" s="795"/>
      <c r="AE141" s="765" t="str">
        <f>IF((OR(AND(L141&lt;&gt;"",T141&lt;&gt;"",V141&lt;&gt;""),AND(L141="",T141="",V141=""))),"○","×")</f>
        <v>○</v>
      </c>
    </row>
    <row r="142" spans="1:39" ht="21" customHeight="1" thickBot="1" x14ac:dyDescent="0.2">
      <c r="A142" s="352"/>
      <c r="B142" s="2046"/>
      <c r="C142" s="1715"/>
      <c r="D142" s="1720"/>
      <c r="E142" s="1720"/>
      <c r="F142" s="1720"/>
      <c r="G142" s="1721"/>
      <c r="H142" s="1700"/>
      <c r="I142" s="1702" t="s">
        <v>52</v>
      </c>
      <c r="J142" s="1704"/>
      <c r="K142" s="1674" t="s">
        <v>45</v>
      </c>
      <c r="L142" s="1724"/>
      <c r="M142" s="1725"/>
      <c r="N142" s="1725"/>
      <c r="O142" s="1725"/>
      <c r="P142" s="1725"/>
      <c r="Q142" s="1725"/>
      <c r="R142" s="1725"/>
      <c r="S142" s="1726"/>
      <c r="T142" s="1676"/>
      <c r="U142" s="1677"/>
      <c r="V142" s="1678"/>
      <c r="W142" s="1679"/>
      <c r="X142" s="1691">
        <f t="shared" ref="X142:X143" si="5">T142*V142</f>
        <v>0</v>
      </c>
      <c r="Y142" s="1692"/>
      <c r="Z142" s="1693"/>
      <c r="AA142" s="1711" t="s">
        <v>310</v>
      </c>
      <c r="AB142" s="1712"/>
      <c r="AC142" s="1712"/>
      <c r="AD142" s="1713"/>
      <c r="AE142" s="765" t="str">
        <f>IF((OR(AND(L142&lt;&gt;"",T142&lt;&gt;"",V142&lt;&gt;""),AND(L142="",T142="",V142=""))),"○","×")</f>
        <v>○</v>
      </c>
    </row>
    <row r="143" spans="1:39" ht="21" customHeight="1" thickBot="1" x14ac:dyDescent="0.2">
      <c r="A143" s="352"/>
      <c r="B143" s="2046"/>
      <c r="C143" s="1716"/>
      <c r="D143" s="1722"/>
      <c r="E143" s="1722"/>
      <c r="F143" s="1722"/>
      <c r="G143" s="1723"/>
      <c r="H143" s="1701"/>
      <c r="I143" s="1703"/>
      <c r="J143" s="1705"/>
      <c r="K143" s="1675"/>
      <c r="L143" s="1727"/>
      <c r="M143" s="1728"/>
      <c r="N143" s="1728"/>
      <c r="O143" s="1728"/>
      <c r="P143" s="1728"/>
      <c r="Q143" s="1728"/>
      <c r="R143" s="1728"/>
      <c r="S143" s="1729"/>
      <c r="T143" s="1696"/>
      <c r="U143" s="1697"/>
      <c r="V143" s="1698"/>
      <c r="W143" s="1699"/>
      <c r="X143" s="1708">
        <f t="shared" si="5"/>
        <v>0</v>
      </c>
      <c r="Y143" s="1709"/>
      <c r="Z143" s="1710"/>
      <c r="AA143" s="1672">
        <f>SUM(X140:Z143)</f>
        <v>0</v>
      </c>
      <c r="AB143" s="1673"/>
      <c r="AC143" s="1673"/>
      <c r="AD143" s="46" t="s">
        <v>58</v>
      </c>
      <c r="AE143" s="765" t="str">
        <f>IF((OR(AND(L143&lt;&gt;"",T143&lt;&gt;"",V143&lt;&gt;""),AND(L143="",T143="",V143=""))),"○","×")</f>
        <v>○</v>
      </c>
    </row>
    <row r="144" spans="1:39" ht="3.75" customHeight="1" thickBot="1" x14ac:dyDescent="0.2">
      <c r="A144" s="352"/>
      <c r="B144" s="352"/>
      <c r="C144" s="535"/>
      <c r="D144" s="535"/>
      <c r="E144" s="535"/>
      <c r="F144" s="535"/>
      <c r="G144" s="535"/>
      <c r="H144" s="535"/>
      <c r="I144" s="535"/>
      <c r="J144" s="535"/>
      <c r="K144" s="535"/>
      <c r="L144" s="535"/>
      <c r="M144" s="535"/>
      <c r="N144" s="535"/>
      <c r="O144" s="535"/>
      <c r="P144" s="535"/>
      <c r="Q144" s="535"/>
      <c r="R144" s="535"/>
      <c r="S144" s="535"/>
      <c r="T144" s="535"/>
      <c r="U144" s="535"/>
      <c r="V144" s="535"/>
      <c r="W144" s="535"/>
      <c r="X144" s="535"/>
      <c r="Y144" s="535"/>
      <c r="Z144" s="535"/>
      <c r="AA144" s="535"/>
      <c r="AB144" s="322"/>
      <c r="AC144" s="322"/>
      <c r="AD144" s="322"/>
      <c r="AE144" s="795"/>
      <c r="AF144" s="322"/>
      <c r="AG144" s="351"/>
      <c r="AH144" s="351"/>
      <c r="AI144" s="351"/>
      <c r="AJ144" s="322"/>
      <c r="AK144" s="2"/>
    </row>
    <row r="145" spans="1:39" ht="22.5" customHeight="1" thickBot="1" x14ac:dyDescent="0.2">
      <c r="A145" s="352"/>
      <c r="B145" s="2046" t="str">
        <f>IF(AND(AE146="○",AE147="○",AE148="○",AE149="○",AA145="○",AA146="○"),"○","×")</f>
        <v>○</v>
      </c>
      <c r="C145" s="1714">
        <v>7</v>
      </c>
      <c r="D145" s="1680" t="s">
        <v>20</v>
      </c>
      <c r="E145" s="1681"/>
      <c r="F145" s="1681"/>
      <c r="G145" s="1682"/>
      <c r="H145" s="1680" t="s">
        <v>402</v>
      </c>
      <c r="I145" s="1681"/>
      <c r="J145" s="1681"/>
      <c r="K145" s="1682"/>
      <c r="L145" s="1680" t="s">
        <v>53</v>
      </c>
      <c r="M145" s="1681"/>
      <c r="N145" s="1681"/>
      <c r="O145" s="1681"/>
      <c r="P145" s="1681"/>
      <c r="Q145" s="1681"/>
      <c r="R145" s="1681"/>
      <c r="S145" s="1690"/>
      <c r="T145" s="1689" t="s">
        <v>24</v>
      </c>
      <c r="U145" s="1690"/>
      <c r="V145" s="1689" t="s">
        <v>25</v>
      </c>
      <c r="W145" s="1690"/>
      <c r="X145" s="1689" t="s">
        <v>23</v>
      </c>
      <c r="Y145" s="1681"/>
      <c r="Z145" s="1682"/>
      <c r="AA145" s="763" t="str">
        <f>IF(AND(AB145=AC145,AC145=AD145,AB145=AD145),"○","×")</f>
        <v>○</v>
      </c>
      <c r="AB145" s="764">
        <f>COUNTA(L146,L147,L148,L149)</f>
        <v>0</v>
      </c>
      <c r="AC145" s="764">
        <f>COUNTA(T146,T147,T148,T149)</f>
        <v>0</v>
      </c>
      <c r="AD145" s="764">
        <f>COUNTA(V146,V147,V148,V149)</f>
        <v>0</v>
      </c>
      <c r="AE145" s="784"/>
      <c r="AK145" s="351"/>
      <c r="AL145" s="322"/>
      <c r="AM145" s="2"/>
    </row>
    <row r="146" spans="1:39" ht="21" customHeight="1" x14ac:dyDescent="0.15">
      <c r="A146" s="352"/>
      <c r="B146" s="2046"/>
      <c r="C146" s="1715"/>
      <c r="D146" s="1720"/>
      <c r="E146" s="1720"/>
      <c r="F146" s="1720"/>
      <c r="G146" s="1721"/>
      <c r="H146" s="1683"/>
      <c r="I146" s="1684"/>
      <c r="J146" s="1684"/>
      <c r="K146" s="1685"/>
      <c r="L146" s="1717"/>
      <c r="M146" s="1718"/>
      <c r="N146" s="1718"/>
      <c r="O146" s="1718"/>
      <c r="P146" s="1718"/>
      <c r="Q146" s="1718"/>
      <c r="R146" s="1718"/>
      <c r="S146" s="1719"/>
      <c r="T146" s="1706"/>
      <c r="U146" s="1707"/>
      <c r="V146" s="1694"/>
      <c r="W146" s="1695"/>
      <c r="X146" s="2025">
        <f>T146*V146</f>
        <v>0</v>
      </c>
      <c r="Y146" s="2026"/>
      <c r="Z146" s="2027"/>
      <c r="AA146" s="793" t="str">
        <f>IF(OR(AND(D146="",H146="",H148="",J148="",L146=""),AND(D146&lt;&gt;"",H146&lt;&gt;"",H148&lt;&gt;"",J148&lt;&gt;"",L146&lt;&gt;"")),"○","×")</f>
        <v>○</v>
      </c>
      <c r="AB146" s="796"/>
      <c r="AC146" s="794"/>
      <c r="AD146" s="795"/>
      <c r="AE146" s="765" t="str">
        <f>IF((OR(AND(L146&lt;&gt;"",T146&lt;&gt;"",V146&lt;&gt;""),AND(L146="",T146="",V146=""))),"○","×")</f>
        <v>○</v>
      </c>
    </row>
    <row r="147" spans="1:39" ht="21" customHeight="1" thickBot="1" x14ac:dyDescent="0.2">
      <c r="A147" s="352"/>
      <c r="B147" s="2046"/>
      <c r="C147" s="1715"/>
      <c r="D147" s="1720"/>
      <c r="E147" s="1720"/>
      <c r="F147" s="1720"/>
      <c r="G147" s="1721"/>
      <c r="H147" s="1686"/>
      <c r="I147" s="1687"/>
      <c r="J147" s="1687"/>
      <c r="K147" s="1688"/>
      <c r="L147" s="1724"/>
      <c r="M147" s="1725"/>
      <c r="N147" s="1725"/>
      <c r="O147" s="1725"/>
      <c r="P147" s="1725"/>
      <c r="Q147" s="1725"/>
      <c r="R147" s="1725"/>
      <c r="S147" s="1726"/>
      <c r="T147" s="1676"/>
      <c r="U147" s="1677"/>
      <c r="V147" s="1678"/>
      <c r="W147" s="1679"/>
      <c r="X147" s="1691">
        <f>T147*V147</f>
        <v>0</v>
      </c>
      <c r="Y147" s="1692"/>
      <c r="Z147" s="1693"/>
      <c r="AA147" s="794"/>
      <c r="AB147" s="794"/>
      <c r="AC147" s="794"/>
      <c r="AD147" s="795"/>
      <c r="AE147" s="765" t="str">
        <f>IF((OR(AND(L147&lt;&gt;"",T147&lt;&gt;"",V147&lt;&gt;""),AND(L147="",T147="",V147=""))),"○","×")</f>
        <v>○</v>
      </c>
    </row>
    <row r="148" spans="1:39" ht="21" customHeight="1" thickBot="1" x14ac:dyDescent="0.2">
      <c r="A148" s="352"/>
      <c r="B148" s="2046"/>
      <c r="C148" s="1715"/>
      <c r="D148" s="1720"/>
      <c r="E148" s="1720"/>
      <c r="F148" s="1720"/>
      <c r="G148" s="1721"/>
      <c r="H148" s="1700"/>
      <c r="I148" s="1702" t="s">
        <v>52</v>
      </c>
      <c r="J148" s="1704"/>
      <c r="K148" s="1674" t="s">
        <v>45</v>
      </c>
      <c r="L148" s="1724"/>
      <c r="M148" s="1725"/>
      <c r="N148" s="1725"/>
      <c r="O148" s="1725"/>
      <c r="P148" s="1725"/>
      <c r="Q148" s="1725"/>
      <c r="R148" s="1725"/>
      <c r="S148" s="1726"/>
      <c r="T148" s="1676"/>
      <c r="U148" s="1677"/>
      <c r="V148" s="1678"/>
      <c r="W148" s="1679"/>
      <c r="X148" s="1691">
        <f t="shared" ref="X148:X149" si="6">T148*V148</f>
        <v>0</v>
      </c>
      <c r="Y148" s="1692"/>
      <c r="Z148" s="1693"/>
      <c r="AA148" s="1711" t="s">
        <v>310</v>
      </c>
      <c r="AB148" s="1712"/>
      <c r="AC148" s="1712"/>
      <c r="AD148" s="1713"/>
      <c r="AE148" s="765" t="str">
        <f>IF((OR(AND(L148&lt;&gt;"",T148&lt;&gt;"",V148&lt;&gt;""),AND(L148="",T148="",V148=""))),"○","×")</f>
        <v>○</v>
      </c>
    </row>
    <row r="149" spans="1:39" ht="21" customHeight="1" thickBot="1" x14ac:dyDescent="0.2">
      <c r="A149" s="352"/>
      <c r="B149" s="2046"/>
      <c r="C149" s="1716"/>
      <c r="D149" s="1722"/>
      <c r="E149" s="1722"/>
      <c r="F149" s="1722"/>
      <c r="G149" s="1723"/>
      <c r="H149" s="1701"/>
      <c r="I149" s="1703"/>
      <c r="J149" s="1705"/>
      <c r="K149" s="1675"/>
      <c r="L149" s="1727"/>
      <c r="M149" s="1728"/>
      <c r="N149" s="1728"/>
      <c r="O149" s="1728"/>
      <c r="P149" s="1728"/>
      <c r="Q149" s="1728"/>
      <c r="R149" s="1728"/>
      <c r="S149" s="1729"/>
      <c r="T149" s="1696"/>
      <c r="U149" s="1697"/>
      <c r="V149" s="1698"/>
      <c r="W149" s="1699"/>
      <c r="X149" s="1708">
        <f t="shared" si="6"/>
        <v>0</v>
      </c>
      <c r="Y149" s="1709"/>
      <c r="Z149" s="1710"/>
      <c r="AA149" s="1672">
        <f>SUM(X146:Z149)</f>
        <v>0</v>
      </c>
      <c r="AB149" s="1673"/>
      <c r="AC149" s="1673"/>
      <c r="AD149" s="46" t="s">
        <v>58</v>
      </c>
      <c r="AE149" s="765" t="str">
        <f>IF((OR(AND(L149&lt;&gt;"",T149&lt;&gt;"",V149&lt;&gt;""),AND(L149="",T149="",V149=""))),"○","×")</f>
        <v>○</v>
      </c>
    </row>
    <row r="150" spans="1:39" ht="3.75" customHeight="1" thickBot="1" x14ac:dyDescent="0.2">
      <c r="A150" s="352"/>
      <c r="B150" s="352"/>
      <c r="C150" s="535"/>
      <c r="D150" s="535"/>
      <c r="E150" s="535"/>
      <c r="F150" s="535"/>
      <c r="G150" s="535"/>
      <c r="H150" s="535"/>
      <c r="I150" s="535"/>
      <c r="J150" s="535"/>
      <c r="K150" s="535"/>
      <c r="L150" s="535"/>
      <c r="M150" s="535"/>
      <c r="N150" s="535"/>
      <c r="O150" s="535"/>
      <c r="P150" s="535"/>
      <c r="Q150" s="535"/>
      <c r="R150" s="535"/>
      <c r="S150" s="535"/>
      <c r="T150" s="535"/>
      <c r="U150" s="535"/>
      <c r="V150" s="535"/>
      <c r="W150" s="535"/>
      <c r="X150" s="535"/>
      <c r="Y150" s="535"/>
      <c r="Z150" s="535"/>
      <c r="AA150" s="535"/>
      <c r="AB150" s="322"/>
      <c r="AC150" s="322"/>
      <c r="AD150" s="322"/>
      <c r="AE150" s="795"/>
      <c r="AF150" s="322"/>
      <c r="AG150" s="351"/>
      <c r="AH150" s="351"/>
      <c r="AI150" s="351"/>
      <c r="AJ150" s="322"/>
      <c r="AK150" s="2"/>
    </row>
    <row r="151" spans="1:39" ht="22.5" customHeight="1" thickBot="1" x14ac:dyDescent="0.2">
      <c r="A151" s="352"/>
      <c r="B151" s="2046" t="str">
        <f>IF(AND(AE152="○",AE153="○",AE154="○",AE155="○",AA151="○",AA152="○"),"○","×")</f>
        <v>○</v>
      </c>
      <c r="C151" s="1714">
        <v>8</v>
      </c>
      <c r="D151" s="1680" t="s">
        <v>20</v>
      </c>
      <c r="E151" s="1681"/>
      <c r="F151" s="1681"/>
      <c r="G151" s="1682"/>
      <c r="H151" s="1680" t="s">
        <v>402</v>
      </c>
      <c r="I151" s="1681"/>
      <c r="J151" s="1681"/>
      <c r="K151" s="1682"/>
      <c r="L151" s="1680" t="s">
        <v>53</v>
      </c>
      <c r="M151" s="1681"/>
      <c r="N151" s="1681"/>
      <c r="O151" s="1681"/>
      <c r="P151" s="1681"/>
      <c r="Q151" s="1681"/>
      <c r="R151" s="1681"/>
      <c r="S151" s="1690"/>
      <c r="T151" s="1689" t="s">
        <v>24</v>
      </c>
      <c r="U151" s="1690"/>
      <c r="V151" s="1689" t="s">
        <v>25</v>
      </c>
      <c r="W151" s="1690"/>
      <c r="X151" s="1689" t="s">
        <v>23</v>
      </c>
      <c r="Y151" s="1681"/>
      <c r="Z151" s="1682"/>
      <c r="AA151" s="763" t="str">
        <f>IF(AND(AB151=AC151,AC151=AD151,AB151=AD151),"○","×")</f>
        <v>○</v>
      </c>
      <c r="AB151" s="764">
        <f>COUNTA(L152,L153,L154,L155)</f>
        <v>0</v>
      </c>
      <c r="AC151" s="764">
        <f>COUNTA(T152,T153,T154,T155)</f>
        <v>0</v>
      </c>
      <c r="AD151" s="764">
        <f>COUNTA(V152,V153,V154,V155)</f>
        <v>0</v>
      </c>
      <c r="AE151" s="784"/>
      <c r="AK151" s="351"/>
      <c r="AL151" s="322"/>
      <c r="AM151" s="2"/>
    </row>
    <row r="152" spans="1:39" ht="21" customHeight="1" x14ac:dyDescent="0.15">
      <c r="A152" s="352"/>
      <c r="B152" s="2046"/>
      <c r="C152" s="1715"/>
      <c r="D152" s="1720"/>
      <c r="E152" s="1720"/>
      <c r="F152" s="1720"/>
      <c r="G152" s="1721"/>
      <c r="H152" s="1683"/>
      <c r="I152" s="1684"/>
      <c r="J152" s="1684"/>
      <c r="K152" s="1685"/>
      <c r="L152" s="1717"/>
      <c r="M152" s="1718"/>
      <c r="N152" s="1718"/>
      <c r="O152" s="1718"/>
      <c r="P152" s="1718"/>
      <c r="Q152" s="1718"/>
      <c r="R152" s="1718"/>
      <c r="S152" s="1719"/>
      <c r="T152" s="1706"/>
      <c r="U152" s="1707"/>
      <c r="V152" s="1694"/>
      <c r="W152" s="1695"/>
      <c r="X152" s="2025"/>
      <c r="Y152" s="2026"/>
      <c r="Z152" s="2027"/>
      <c r="AA152" s="793" t="str">
        <f>IF(OR(AND(D152="",H152="",H154="",J154="",L152=""),AND(D152&lt;&gt;"",H152&lt;&gt;"",H154&lt;&gt;"",J154&lt;&gt;"",L152&lt;&gt;"")),"○","×")</f>
        <v>○</v>
      </c>
      <c r="AB152" s="796"/>
      <c r="AC152" s="794"/>
      <c r="AD152" s="795"/>
      <c r="AE152" s="765" t="str">
        <f>IF((OR(AND(L152&lt;&gt;"",T152&lt;&gt;"",V152&lt;&gt;""),AND(L152="",T152="",V152=""))),"○","×")</f>
        <v>○</v>
      </c>
    </row>
    <row r="153" spans="1:39" ht="21" customHeight="1" thickBot="1" x14ac:dyDescent="0.2">
      <c r="A153" s="352"/>
      <c r="B153" s="2046"/>
      <c r="C153" s="1715"/>
      <c r="D153" s="1720"/>
      <c r="E153" s="1720"/>
      <c r="F153" s="1720"/>
      <c r="G153" s="1721"/>
      <c r="H153" s="1686"/>
      <c r="I153" s="1687"/>
      <c r="J153" s="1687"/>
      <c r="K153" s="1688"/>
      <c r="L153" s="1724"/>
      <c r="M153" s="1725"/>
      <c r="N153" s="1725"/>
      <c r="O153" s="1725"/>
      <c r="P153" s="1725"/>
      <c r="Q153" s="1725"/>
      <c r="R153" s="1725"/>
      <c r="S153" s="1726"/>
      <c r="T153" s="1676"/>
      <c r="U153" s="1677"/>
      <c r="V153" s="1678"/>
      <c r="W153" s="1679"/>
      <c r="X153" s="1691"/>
      <c r="Y153" s="1692"/>
      <c r="Z153" s="1693"/>
      <c r="AA153" s="794"/>
      <c r="AB153" s="794"/>
      <c r="AC153" s="794"/>
      <c r="AD153" s="795"/>
      <c r="AE153" s="765" t="str">
        <f>IF((OR(AND(L153&lt;&gt;"",T153&lt;&gt;"",V153&lt;&gt;""),AND(L153="",T153="",V153=""))),"○","×")</f>
        <v>○</v>
      </c>
    </row>
    <row r="154" spans="1:39" ht="21" customHeight="1" thickBot="1" x14ac:dyDescent="0.2">
      <c r="A154" s="352"/>
      <c r="B154" s="2046"/>
      <c r="C154" s="1715"/>
      <c r="D154" s="1720"/>
      <c r="E154" s="1720"/>
      <c r="F154" s="1720"/>
      <c r="G154" s="1721"/>
      <c r="H154" s="1700"/>
      <c r="I154" s="1702" t="s">
        <v>52</v>
      </c>
      <c r="J154" s="1704"/>
      <c r="K154" s="1674" t="s">
        <v>45</v>
      </c>
      <c r="L154" s="1724"/>
      <c r="M154" s="1725"/>
      <c r="N154" s="1725"/>
      <c r="O154" s="1725"/>
      <c r="P154" s="1725"/>
      <c r="Q154" s="1725"/>
      <c r="R154" s="1725"/>
      <c r="S154" s="1726"/>
      <c r="T154" s="1676"/>
      <c r="U154" s="1677"/>
      <c r="V154" s="1678"/>
      <c r="W154" s="1679"/>
      <c r="X154" s="1691">
        <f t="shared" ref="X154:X155" si="7">T154*V154</f>
        <v>0</v>
      </c>
      <c r="Y154" s="1692"/>
      <c r="Z154" s="1693"/>
      <c r="AA154" s="1711" t="s">
        <v>310</v>
      </c>
      <c r="AB154" s="1712"/>
      <c r="AC154" s="1712"/>
      <c r="AD154" s="1713"/>
      <c r="AE154" s="765" t="str">
        <f>IF((OR(AND(L154&lt;&gt;"",T154&lt;&gt;"",V154&lt;&gt;""),AND(L154="",T154="",V154=""))),"○","×")</f>
        <v>○</v>
      </c>
    </row>
    <row r="155" spans="1:39" ht="21" customHeight="1" thickBot="1" x14ac:dyDescent="0.2">
      <c r="A155" s="352"/>
      <c r="B155" s="2046"/>
      <c r="C155" s="1716"/>
      <c r="D155" s="1722"/>
      <c r="E155" s="1722"/>
      <c r="F155" s="1722"/>
      <c r="G155" s="1723"/>
      <c r="H155" s="1701"/>
      <c r="I155" s="1703"/>
      <c r="J155" s="1705"/>
      <c r="K155" s="1675"/>
      <c r="L155" s="1727"/>
      <c r="M155" s="1728"/>
      <c r="N155" s="1728"/>
      <c r="O155" s="1728"/>
      <c r="P155" s="1728"/>
      <c r="Q155" s="1728"/>
      <c r="R155" s="1728"/>
      <c r="S155" s="1729"/>
      <c r="T155" s="1696"/>
      <c r="U155" s="1697"/>
      <c r="V155" s="1698"/>
      <c r="W155" s="1699"/>
      <c r="X155" s="1708">
        <f t="shared" si="7"/>
        <v>0</v>
      </c>
      <c r="Y155" s="1709"/>
      <c r="Z155" s="1710"/>
      <c r="AA155" s="1672"/>
      <c r="AB155" s="1673"/>
      <c r="AC155" s="1673"/>
      <c r="AD155" s="46" t="s">
        <v>58</v>
      </c>
      <c r="AE155" s="765" t="str">
        <f>IF((OR(AND(L155&lt;&gt;"",T155&lt;&gt;"",V155&lt;&gt;""),AND(L155="",T155="",V155=""))),"○","×")</f>
        <v>○</v>
      </c>
    </row>
    <row r="156" spans="1:39" x14ac:dyDescent="0.15">
      <c r="AI156" s="39"/>
      <c r="AK156" s="2"/>
    </row>
    <row r="157" spans="1:39" x14ac:dyDescent="0.15">
      <c r="AK157" s="39"/>
    </row>
    <row r="158" spans="1:39" x14ac:dyDescent="0.15">
      <c r="AK158" s="2"/>
    </row>
  </sheetData>
  <sheetProtection selectLockedCells="1"/>
  <mergeCells count="627">
    <mergeCell ref="AF2:AG2"/>
    <mergeCell ref="N4:AG6"/>
    <mergeCell ref="K5:L5"/>
    <mergeCell ref="I5:J5"/>
    <mergeCell ref="B2:E3"/>
    <mergeCell ref="I6:J6"/>
    <mergeCell ref="K6:L6"/>
    <mergeCell ref="D5:G6"/>
    <mergeCell ref="B5:C6"/>
    <mergeCell ref="B47:B50"/>
    <mergeCell ref="D81:G81"/>
    <mergeCell ref="F68:G68"/>
    <mergeCell ref="F80:G80"/>
    <mergeCell ref="L81:N81"/>
    <mergeCell ref="C12:AE12"/>
    <mergeCell ref="J13:M13"/>
    <mergeCell ref="F1:AC2"/>
    <mergeCell ref="AD2:AE2"/>
    <mergeCell ref="C9:U9"/>
    <mergeCell ref="V9:W9"/>
    <mergeCell ref="F11:I11"/>
    <mergeCell ref="C13:E13"/>
    <mergeCell ref="F13:I13"/>
    <mergeCell ref="C11:E11"/>
    <mergeCell ref="B8:X8"/>
    <mergeCell ref="D68:E68"/>
    <mergeCell ref="T72:U72"/>
    <mergeCell ref="P73:Q73"/>
    <mergeCell ref="H68:I68"/>
    <mergeCell ref="L69:M69"/>
    <mergeCell ref="L70:M70"/>
    <mergeCell ref="H71:I71"/>
    <mergeCell ref="H76:J76"/>
    <mergeCell ref="X125:Z125"/>
    <mergeCell ref="X128:Z128"/>
    <mergeCell ref="X129:Z129"/>
    <mergeCell ref="X130:Z130"/>
    <mergeCell ref="X131:Z131"/>
    <mergeCell ref="C121:C125"/>
    <mergeCell ref="X116:Z116"/>
    <mergeCell ref="X117:Z117"/>
    <mergeCell ref="D122:G125"/>
    <mergeCell ref="H122:K123"/>
    <mergeCell ref="H124:H125"/>
    <mergeCell ref="I124:I125"/>
    <mergeCell ref="J124:J125"/>
    <mergeCell ref="K124:K125"/>
    <mergeCell ref="L125:S125"/>
    <mergeCell ref="L122:S122"/>
    <mergeCell ref="L123:S123"/>
    <mergeCell ref="L124:S124"/>
    <mergeCell ref="C127:C131"/>
    <mergeCell ref="D127:G127"/>
    <mergeCell ref="H127:K127"/>
    <mergeCell ref="L127:S127"/>
    <mergeCell ref="X122:Z122"/>
    <mergeCell ref="X123:Z123"/>
    <mergeCell ref="E104:H104"/>
    <mergeCell ref="P104:S104"/>
    <mergeCell ref="D105:L105"/>
    <mergeCell ref="M103:O103"/>
    <mergeCell ref="P105:S105"/>
    <mergeCell ref="D106:L106"/>
    <mergeCell ref="P106:S106"/>
    <mergeCell ref="B121:B125"/>
    <mergeCell ref="B127:B131"/>
    <mergeCell ref="B103:B106"/>
    <mergeCell ref="B109:B113"/>
    <mergeCell ref="C109:C113"/>
    <mergeCell ref="B115:B119"/>
    <mergeCell ref="D121:G121"/>
    <mergeCell ref="H121:K121"/>
    <mergeCell ref="L121:S121"/>
    <mergeCell ref="D109:G109"/>
    <mergeCell ref="D110:G113"/>
    <mergeCell ref="D128:G131"/>
    <mergeCell ref="H128:K129"/>
    <mergeCell ref="B133:B137"/>
    <mergeCell ref="B139:B143"/>
    <mergeCell ref="B145:B149"/>
    <mergeCell ref="B151:B155"/>
    <mergeCell ref="X140:Z140"/>
    <mergeCell ref="X141:Z141"/>
    <mergeCell ref="X142:Z142"/>
    <mergeCell ref="X143:Z143"/>
    <mergeCell ref="X146:Z146"/>
    <mergeCell ref="X147:Z147"/>
    <mergeCell ref="X148:Z148"/>
    <mergeCell ref="X149:Z149"/>
    <mergeCell ref="X152:Z152"/>
    <mergeCell ref="X134:Z134"/>
    <mergeCell ref="L147:S147"/>
    <mergeCell ref="L148:S148"/>
    <mergeCell ref="K136:K137"/>
    <mergeCell ref="T136:U136"/>
    <mergeCell ref="V136:W136"/>
    <mergeCell ref="T137:U137"/>
    <mergeCell ref="V137:W137"/>
    <mergeCell ref="L135:S135"/>
    <mergeCell ref="L136:S136"/>
    <mergeCell ref="L137:S137"/>
    <mergeCell ref="T79:U79"/>
    <mergeCell ref="P70:Q70"/>
    <mergeCell ref="T71:U71"/>
    <mergeCell ref="X78:Y78"/>
    <mergeCell ref="C107:AA107"/>
    <mergeCell ref="C68:C71"/>
    <mergeCell ref="X71:Y71"/>
    <mergeCell ref="F77:G77"/>
    <mergeCell ref="D78:E78"/>
    <mergeCell ref="F72:G72"/>
    <mergeCell ref="D73:E73"/>
    <mergeCell ref="D80:E80"/>
    <mergeCell ref="D71:E71"/>
    <mergeCell ref="F71:G71"/>
    <mergeCell ref="T75:U75"/>
    <mergeCell ref="D76:G76"/>
    <mergeCell ref="D70:E70"/>
    <mergeCell ref="F75:G75"/>
    <mergeCell ref="I104:J104"/>
    <mergeCell ref="M104:O104"/>
    <mergeCell ref="M105:O105"/>
    <mergeCell ref="M106:O106"/>
    <mergeCell ref="D103:L103"/>
    <mergeCell ref="P103:S103"/>
    <mergeCell ref="AA113:AC113"/>
    <mergeCell ref="AA112:AD112"/>
    <mergeCell ref="V110:W110"/>
    <mergeCell ref="T112:U112"/>
    <mergeCell ref="V112:W112"/>
    <mergeCell ref="T110:U110"/>
    <mergeCell ref="T113:U113"/>
    <mergeCell ref="V113:W113"/>
    <mergeCell ref="T111:U111"/>
    <mergeCell ref="V111:W111"/>
    <mergeCell ref="X110:Z110"/>
    <mergeCell ref="F73:G73"/>
    <mergeCell ref="I66:J66"/>
    <mergeCell ref="H67:I67"/>
    <mergeCell ref="J67:K67"/>
    <mergeCell ref="F69:G69"/>
    <mergeCell ref="Q66:R66"/>
    <mergeCell ref="P67:Q67"/>
    <mergeCell ref="R67:S67"/>
    <mergeCell ref="L71:M71"/>
    <mergeCell ref="P71:Q71"/>
    <mergeCell ref="L68:M68"/>
    <mergeCell ref="L67:M67"/>
    <mergeCell ref="N67:O67"/>
    <mergeCell ref="L72:M72"/>
    <mergeCell ref="P72:Q72"/>
    <mergeCell ref="T70:U70"/>
    <mergeCell ref="C64:D64"/>
    <mergeCell ref="M64:N64"/>
    <mergeCell ref="AC66:AD66"/>
    <mergeCell ref="D69:E69"/>
    <mergeCell ref="U66:V66"/>
    <mergeCell ref="T68:U68"/>
    <mergeCell ref="AB67:AC67"/>
    <mergeCell ref="H69:I69"/>
    <mergeCell ref="Z67:AA67"/>
    <mergeCell ref="X69:Y69"/>
    <mergeCell ref="AB69:AC69"/>
    <mergeCell ref="T67:U67"/>
    <mergeCell ref="V67:W67"/>
    <mergeCell ref="B61:B62"/>
    <mergeCell ref="H61:K62"/>
    <mergeCell ref="P48:R48"/>
    <mergeCell ref="S49:V49"/>
    <mergeCell ref="M49:O49"/>
    <mergeCell ref="U52:V52"/>
    <mergeCell ref="S50:V50"/>
    <mergeCell ref="M40:N40"/>
    <mergeCell ref="O40:P40"/>
    <mergeCell ref="Q40:R40"/>
    <mergeCell ref="U56:V56"/>
    <mergeCell ref="V42:W42"/>
    <mergeCell ref="U54:V54"/>
    <mergeCell ref="C52:T52"/>
    <mergeCell ref="C45:V45"/>
    <mergeCell ref="S47:V47"/>
    <mergeCell ref="M48:O48"/>
    <mergeCell ref="C54:T54"/>
    <mergeCell ref="C56:T56"/>
    <mergeCell ref="B44:L44"/>
    <mergeCell ref="B58:G58"/>
    <mergeCell ref="C61:G62"/>
    <mergeCell ref="P50:R50"/>
    <mergeCell ref="S48:V48"/>
    <mergeCell ref="AC38:AD38"/>
    <mergeCell ref="AE38:AF38"/>
    <mergeCell ref="AA38:AB38"/>
    <mergeCell ref="Y39:Z39"/>
    <mergeCell ref="AA39:AB39"/>
    <mergeCell ref="AC39:AD39"/>
    <mergeCell ref="AE39:AF39"/>
    <mergeCell ref="M38:N38"/>
    <mergeCell ref="AF68:AG68"/>
    <mergeCell ref="AE48:AF48"/>
    <mergeCell ref="AE49:AF49"/>
    <mergeCell ref="AA40:AB40"/>
    <mergeCell ref="AC40:AD40"/>
    <mergeCell ref="X68:Y68"/>
    <mergeCell ref="AB68:AC68"/>
    <mergeCell ref="AC49:AD49"/>
    <mergeCell ref="AD67:AE67"/>
    <mergeCell ref="AC57:AI57"/>
    <mergeCell ref="AC48:AD48"/>
    <mergeCell ref="L61:AA61"/>
    <mergeCell ref="V64:AE64"/>
    <mergeCell ref="S40:T40"/>
    <mergeCell ref="U40:V40"/>
    <mergeCell ref="M47:O47"/>
    <mergeCell ref="U37:V37"/>
    <mergeCell ref="W37:X37"/>
    <mergeCell ref="I19:J19"/>
    <mergeCell ref="J33:L34"/>
    <mergeCell ref="O22:Q22"/>
    <mergeCell ref="F26:I26"/>
    <mergeCell ref="M39:N39"/>
    <mergeCell ref="O39:P39"/>
    <mergeCell ref="N28:Y28"/>
    <mergeCell ref="W39:X39"/>
    <mergeCell ref="S39:T39"/>
    <mergeCell ref="U39:V39"/>
    <mergeCell ref="M27:N27"/>
    <mergeCell ref="AC37:AD37"/>
    <mergeCell ref="AA37:AB37"/>
    <mergeCell ref="Y38:Z38"/>
    <mergeCell ref="G37:H37"/>
    <mergeCell ref="C36:D37"/>
    <mergeCell ref="E36:H36"/>
    <mergeCell ref="I36:L36"/>
    <mergeCell ref="M36:P36"/>
    <mergeCell ref="Q36:T36"/>
    <mergeCell ref="U36:X36"/>
    <mergeCell ref="Y36:AB36"/>
    <mergeCell ref="E38:F38"/>
    <mergeCell ref="Q38:R38"/>
    <mergeCell ref="S38:T38"/>
    <mergeCell ref="U38:V38"/>
    <mergeCell ref="W38:X38"/>
    <mergeCell ref="G38:H38"/>
    <mergeCell ref="I38:J38"/>
    <mergeCell ref="K38:L38"/>
    <mergeCell ref="AC36:AF36"/>
    <mergeCell ref="AE37:AF37"/>
    <mergeCell ref="C38:D38"/>
    <mergeCell ref="Y37:Z37"/>
    <mergeCell ref="S37:T37"/>
    <mergeCell ref="C14:AE14"/>
    <mergeCell ref="C17:X17"/>
    <mergeCell ref="C20:X20"/>
    <mergeCell ref="C21:E21"/>
    <mergeCell ref="G21:H21"/>
    <mergeCell ref="W21:X21"/>
    <mergeCell ref="J21:K21"/>
    <mergeCell ref="C18:E18"/>
    <mergeCell ref="I18:J18"/>
    <mergeCell ref="C15:E16"/>
    <mergeCell ref="F15:M15"/>
    <mergeCell ref="N15:P16"/>
    <mergeCell ref="L18:M18"/>
    <mergeCell ref="O18:X18"/>
    <mergeCell ref="Q15:X15"/>
    <mergeCell ref="F16:M16"/>
    <mergeCell ref="Q16:X16"/>
    <mergeCell ref="C19:E19"/>
    <mergeCell ref="E89:H89"/>
    <mergeCell ref="D88:L88"/>
    <mergeCell ref="AB81:AD81"/>
    <mergeCell ref="P77:Q77"/>
    <mergeCell ref="T81:V81"/>
    <mergeCell ref="P81:R81"/>
    <mergeCell ref="D77:E77"/>
    <mergeCell ref="F79:G79"/>
    <mergeCell ref="H77:I77"/>
    <mergeCell ref="L77:M77"/>
    <mergeCell ref="H81:J81"/>
    <mergeCell ref="L80:M80"/>
    <mergeCell ref="P80:Q80"/>
    <mergeCell ref="H79:I79"/>
    <mergeCell ref="L79:M79"/>
    <mergeCell ref="P79:Q79"/>
    <mergeCell ref="F78:G78"/>
    <mergeCell ref="X79:Y79"/>
    <mergeCell ref="AB79:AC79"/>
    <mergeCell ref="AB80:AC80"/>
    <mergeCell ref="X81:Z81"/>
    <mergeCell ref="B85:H85"/>
    <mergeCell ref="B88:B91"/>
    <mergeCell ref="M89:O89"/>
    <mergeCell ref="X75:Y75"/>
    <mergeCell ref="C72:C76"/>
    <mergeCell ref="L76:N76"/>
    <mergeCell ref="L74:M74"/>
    <mergeCell ref="K40:L40"/>
    <mergeCell ref="P47:R47"/>
    <mergeCell ref="P49:R49"/>
    <mergeCell ref="AA143:AC143"/>
    <mergeCell ref="AA148:AD148"/>
    <mergeCell ref="L143:S143"/>
    <mergeCell ref="W40:X40"/>
    <mergeCell ref="Y66:Z66"/>
    <mergeCell ref="AA124:AD124"/>
    <mergeCell ref="AA125:AC125"/>
    <mergeCell ref="AA130:AD130"/>
    <mergeCell ref="AA131:AC131"/>
    <mergeCell ref="AA136:AD136"/>
    <mergeCell ref="J98:AE98"/>
    <mergeCell ref="AA137:AC137"/>
    <mergeCell ref="AE40:AF40"/>
    <mergeCell ref="AA48:AB48"/>
    <mergeCell ref="AA49:AB49"/>
    <mergeCell ref="Y40:Z40"/>
    <mergeCell ref="X67:Y67"/>
    <mergeCell ref="L62:AA62"/>
    <mergeCell ref="H58:AA58"/>
    <mergeCell ref="C59:AC59"/>
    <mergeCell ref="D50:L50"/>
    <mergeCell ref="AB74:AC74"/>
    <mergeCell ref="AB75:AC75"/>
    <mergeCell ref="T76:V76"/>
    <mergeCell ref="X76:Z76"/>
    <mergeCell ref="T69:U69"/>
    <mergeCell ref="P69:Q69"/>
    <mergeCell ref="M66:N66"/>
    <mergeCell ref="F70:G70"/>
    <mergeCell ref="H70:I70"/>
    <mergeCell ref="X70:Y70"/>
    <mergeCell ref="X72:Y72"/>
    <mergeCell ref="AB72:AC72"/>
    <mergeCell ref="T73:U73"/>
    <mergeCell ref="X73:Y73"/>
    <mergeCell ref="AB73:AC73"/>
    <mergeCell ref="AB70:AC70"/>
    <mergeCell ref="AB71:AC71"/>
    <mergeCell ref="D75:E75"/>
    <mergeCell ref="H72:I72"/>
    <mergeCell ref="D72:E72"/>
    <mergeCell ref="D90:L90"/>
    <mergeCell ref="D91:L91"/>
    <mergeCell ref="AA142:AD142"/>
    <mergeCell ref="T133:U133"/>
    <mergeCell ref="V133:W133"/>
    <mergeCell ref="X133:Z133"/>
    <mergeCell ref="X135:Z135"/>
    <mergeCell ref="X136:Z136"/>
    <mergeCell ref="X137:Z137"/>
    <mergeCell ref="AA118:AD118"/>
    <mergeCell ref="AA119:AC119"/>
    <mergeCell ref="T122:U122"/>
    <mergeCell ref="V122:W122"/>
    <mergeCell ref="T124:U124"/>
    <mergeCell ref="V124:W124"/>
    <mergeCell ref="T125:U125"/>
    <mergeCell ref="V125:W125"/>
    <mergeCell ref="T123:U123"/>
    <mergeCell ref="T127:U127"/>
    <mergeCell ref="V127:W127"/>
    <mergeCell ref="X127:Z127"/>
    <mergeCell ref="X139:Z139"/>
    <mergeCell ref="V129:W129"/>
    <mergeCell ref="V123:W123"/>
    <mergeCell ref="C101:V101"/>
    <mergeCell ref="B100:J100"/>
    <mergeCell ref="Q33:AB33"/>
    <mergeCell ref="I48:J48"/>
    <mergeCell ref="M50:O50"/>
    <mergeCell ref="Q34:AB34"/>
    <mergeCell ref="X48:Z48"/>
    <mergeCell ref="X49:Z49"/>
    <mergeCell ref="C42:U42"/>
    <mergeCell ref="C40:D40"/>
    <mergeCell ref="E40:F40"/>
    <mergeCell ref="C39:D39"/>
    <mergeCell ref="E37:F37"/>
    <mergeCell ref="I37:J37"/>
    <mergeCell ref="C33:E34"/>
    <mergeCell ref="F33:G34"/>
    <mergeCell ref="H33:H34"/>
    <mergeCell ref="O33:O34"/>
    <mergeCell ref="P33:P34"/>
    <mergeCell ref="M33:N34"/>
    <mergeCell ref="I33:I34"/>
    <mergeCell ref="L75:M75"/>
    <mergeCell ref="H78:I78"/>
    <mergeCell ref="K95:N95"/>
    <mergeCell ref="B15:B16"/>
    <mergeCell ref="J26:U26"/>
    <mergeCell ref="L19:M19"/>
    <mergeCell ref="C23:E23"/>
    <mergeCell ref="C30:E30"/>
    <mergeCell ref="F30:S30"/>
    <mergeCell ref="C31:E31"/>
    <mergeCell ref="F31:S31"/>
    <mergeCell ref="G29:H29"/>
    <mergeCell ref="C24:E24"/>
    <mergeCell ref="G24:H24"/>
    <mergeCell ref="J23:AB23"/>
    <mergeCell ref="N29:Q29"/>
    <mergeCell ref="B28:L28"/>
    <mergeCell ref="O19:X19"/>
    <mergeCell ref="M21:N21"/>
    <mergeCell ref="O21:P21"/>
    <mergeCell ref="Q21:R21"/>
    <mergeCell ref="T21:U21"/>
    <mergeCell ref="K22:M22"/>
    <mergeCell ref="R29:X29"/>
    <mergeCell ref="C26:E26"/>
    <mergeCell ref="C29:E29"/>
    <mergeCell ref="U22:V22"/>
    <mergeCell ref="C94:X94"/>
    <mergeCell ref="O95:T95"/>
    <mergeCell ref="I89:J89"/>
    <mergeCell ref="J97:AE97"/>
    <mergeCell ref="C97:E98"/>
    <mergeCell ref="F97:I98"/>
    <mergeCell ref="T78:U78"/>
    <mergeCell ref="T74:U74"/>
    <mergeCell ref="H80:I80"/>
    <mergeCell ref="L78:M78"/>
    <mergeCell ref="P78:Q78"/>
    <mergeCell ref="AB76:AD76"/>
    <mergeCell ref="X77:Y77"/>
    <mergeCell ref="AB77:AC77"/>
    <mergeCell ref="AB78:AC78"/>
    <mergeCell ref="X74:Y74"/>
    <mergeCell ref="C77:C81"/>
    <mergeCell ref="P76:R76"/>
    <mergeCell ref="T80:U80"/>
    <mergeCell ref="T77:U77"/>
    <mergeCell ref="D79:E79"/>
    <mergeCell ref="X80:Y80"/>
    <mergeCell ref="C86:V86"/>
    <mergeCell ref="D74:E74"/>
    <mergeCell ref="B33:B34"/>
    <mergeCell ref="F74:G74"/>
    <mergeCell ref="P75:Q75"/>
    <mergeCell ref="H73:I73"/>
    <mergeCell ref="H75:I75"/>
    <mergeCell ref="E39:F39"/>
    <mergeCell ref="G39:H39"/>
    <mergeCell ref="I39:J39"/>
    <mergeCell ref="K39:L39"/>
    <mergeCell ref="Q39:R39"/>
    <mergeCell ref="M37:N37"/>
    <mergeCell ref="O37:P37"/>
    <mergeCell ref="Q37:R37"/>
    <mergeCell ref="O38:P38"/>
    <mergeCell ref="G40:H40"/>
    <mergeCell ref="I40:J40"/>
    <mergeCell ref="E48:H48"/>
    <mergeCell ref="D47:L47"/>
    <mergeCell ref="D49:L49"/>
    <mergeCell ref="L73:M73"/>
    <mergeCell ref="P68:Q68"/>
    <mergeCell ref="P74:Q74"/>
    <mergeCell ref="K37:L37"/>
    <mergeCell ref="B66:B81"/>
    <mergeCell ref="H74:I74"/>
    <mergeCell ref="C115:C119"/>
    <mergeCell ref="D115:G115"/>
    <mergeCell ref="H115:K115"/>
    <mergeCell ref="B97:B98"/>
    <mergeCell ref="J99:AE99"/>
    <mergeCell ref="C95:E95"/>
    <mergeCell ref="F95:I95"/>
    <mergeCell ref="M90:O90"/>
    <mergeCell ref="M91:O91"/>
    <mergeCell ref="B93:K93"/>
    <mergeCell ref="C83:T83"/>
    <mergeCell ref="U83:V83"/>
    <mergeCell ref="M88:O88"/>
    <mergeCell ref="U95:AF95"/>
    <mergeCell ref="X115:Z115"/>
    <mergeCell ref="D116:G119"/>
    <mergeCell ref="I112:I113"/>
    <mergeCell ref="K112:K113"/>
    <mergeCell ref="H112:H113"/>
    <mergeCell ref="J112:J113"/>
    <mergeCell ref="H118:H119"/>
    <mergeCell ref="I118:I119"/>
    <mergeCell ref="J118:J119"/>
    <mergeCell ref="T121:U121"/>
    <mergeCell ref="V121:W121"/>
    <mergeCell ref="X121:Z121"/>
    <mergeCell ref="L110:S110"/>
    <mergeCell ref="L111:S111"/>
    <mergeCell ref="L112:S112"/>
    <mergeCell ref="L113:S113"/>
    <mergeCell ref="L116:S116"/>
    <mergeCell ref="L117:S117"/>
    <mergeCell ref="L118:S118"/>
    <mergeCell ref="L119:S119"/>
    <mergeCell ref="V117:W117"/>
    <mergeCell ref="X118:Z118"/>
    <mergeCell ref="X119:Z119"/>
    <mergeCell ref="C114:Z114"/>
    <mergeCell ref="H116:K117"/>
    <mergeCell ref="T116:U116"/>
    <mergeCell ref="H134:K135"/>
    <mergeCell ref="T128:U128"/>
    <mergeCell ref="V128:W128"/>
    <mergeCell ref="H130:H131"/>
    <mergeCell ref="I130:I131"/>
    <mergeCell ref="J130:J131"/>
    <mergeCell ref="K130:K131"/>
    <mergeCell ref="T130:U130"/>
    <mergeCell ref="V130:W130"/>
    <mergeCell ref="T131:U131"/>
    <mergeCell ref="V131:W131"/>
    <mergeCell ref="T129:U129"/>
    <mergeCell ref="L128:S128"/>
    <mergeCell ref="L129:S129"/>
    <mergeCell ref="L130:S130"/>
    <mergeCell ref="L131:S131"/>
    <mergeCell ref="T147:U147"/>
    <mergeCell ref="X124:Z124"/>
    <mergeCell ref="T117:U117"/>
    <mergeCell ref="C139:C143"/>
    <mergeCell ref="D139:G139"/>
    <mergeCell ref="H139:K139"/>
    <mergeCell ref="L139:S139"/>
    <mergeCell ref="T139:U139"/>
    <mergeCell ref="V139:W139"/>
    <mergeCell ref="D140:G143"/>
    <mergeCell ref="H140:K141"/>
    <mergeCell ref="T140:U140"/>
    <mergeCell ref="V140:W140"/>
    <mergeCell ref="H142:H143"/>
    <mergeCell ref="I142:I143"/>
    <mergeCell ref="J142:J143"/>
    <mergeCell ref="K142:K143"/>
    <mergeCell ref="T142:U142"/>
    <mergeCell ref="V142:W142"/>
    <mergeCell ref="T143:U143"/>
    <mergeCell ref="V143:W143"/>
    <mergeCell ref="L140:S140"/>
    <mergeCell ref="L141:S141"/>
    <mergeCell ref="L142:S142"/>
    <mergeCell ref="H145:K145"/>
    <mergeCell ref="C133:C137"/>
    <mergeCell ref="D133:G133"/>
    <mergeCell ref="H133:K133"/>
    <mergeCell ref="L133:S133"/>
    <mergeCell ref="T135:U135"/>
    <mergeCell ref="V135:W135"/>
    <mergeCell ref="J148:J149"/>
    <mergeCell ref="K148:K149"/>
    <mergeCell ref="T148:U148"/>
    <mergeCell ref="V148:W148"/>
    <mergeCell ref="T149:U149"/>
    <mergeCell ref="V149:W149"/>
    <mergeCell ref="L146:S146"/>
    <mergeCell ref="T145:U145"/>
    <mergeCell ref="V145:W145"/>
    <mergeCell ref="D145:G145"/>
    <mergeCell ref="L145:S145"/>
    <mergeCell ref="D146:G149"/>
    <mergeCell ref="H146:K147"/>
    <mergeCell ref="H148:H149"/>
    <mergeCell ref="I148:I149"/>
    <mergeCell ref="V147:W147"/>
    <mergeCell ref="L149:S149"/>
    <mergeCell ref="V141:W141"/>
    <mergeCell ref="T146:U146"/>
    <mergeCell ref="V146:W146"/>
    <mergeCell ref="T155:U155"/>
    <mergeCell ref="V155:W155"/>
    <mergeCell ref="T134:U134"/>
    <mergeCell ref="V134:W134"/>
    <mergeCell ref="C151:C155"/>
    <mergeCell ref="L134:S134"/>
    <mergeCell ref="D151:G151"/>
    <mergeCell ref="H151:K151"/>
    <mergeCell ref="L151:S151"/>
    <mergeCell ref="D152:G155"/>
    <mergeCell ref="H152:K153"/>
    <mergeCell ref="H154:H155"/>
    <mergeCell ref="I154:I155"/>
    <mergeCell ref="J154:J155"/>
    <mergeCell ref="K154:K155"/>
    <mergeCell ref="L152:S152"/>
    <mergeCell ref="L153:S153"/>
    <mergeCell ref="L154:S154"/>
    <mergeCell ref="L155:S155"/>
    <mergeCell ref="C145:C149"/>
    <mergeCell ref="D134:G137"/>
    <mergeCell ref="AA155:AC155"/>
    <mergeCell ref="T151:U151"/>
    <mergeCell ref="V151:W151"/>
    <mergeCell ref="X151:Z151"/>
    <mergeCell ref="T152:U152"/>
    <mergeCell ref="V152:W152"/>
    <mergeCell ref="T154:U154"/>
    <mergeCell ref="V154:W154"/>
    <mergeCell ref="T153:U153"/>
    <mergeCell ref="X153:Z153"/>
    <mergeCell ref="X154:Z154"/>
    <mergeCell ref="X155:Z155"/>
    <mergeCell ref="V153:W153"/>
    <mergeCell ref="AA154:AD154"/>
    <mergeCell ref="AA149:AC149"/>
    <mergeCell ref="K118:K119"/>
    <mergeCell ref="T118:U118"/>
    <mergeCell ref="V118:W118"/>
    <mergeCell ref="H109:K109"/>
    <mergeCell ref="H110:K111"/>
    <mergeCell ref="V115:W115"/>
    <mergeCell ref="X111:Z111"/>
    <mergeCell ref="X112:Z112"/>
    <mergeCell ref="X113:Z113"/>
    <mergeCell ref="T115:U115"/>
    <mergeCell ref="L115:S115"/>
    <mergeCell ref="V116:W116"/>
    <mergeCell ref="T119:U119"/>
    <mergeCell ref="V119:W119"/>
    <mergeCell ref="L109:S109"/>
    <mergeCell ref="T109:U109"/>
    <mergeCell ref="V109:W109"/>
    <mergeCell ref="X109:Z109"/>
    <mergeCell ref="H136:H137"/>
    <mergeCell ref="I136:I137"/>
    <mergeCell ref="X145:Z145"/>
    <mergeCell ref="J136:J137"/>
    <mergeCell ref="T141:U141"/>
  </mergeCells>
  <phoneticPr fontId="1"/>
  <conditionalFormatting sqref="H72:J76">
    <cfRule type="expression" dxfId="19" priority="7">
      <formula>$Z$28&lt;&gt;""</formula>
    </cfRule>
  </conditionalFormatting>
  <conditionalFormatting sqref="H77:J81">
    <cfRule type="expression" dxfId="18" priority="6">
      <formula>$Z$29&lt;&gt;""</formula>
    </cfRule>
  </conditionalFormatting>
  <conditionalFormatting sqref="L68:N71">
    <cfRule type="expression" dxfId="17" priority="5">
      <formula>$AA$27&lt;&gt;""</formula>
    </cfRule>
  </conditionalFormatting>
  <conditionalFormatting sqref="L72:N76">
    <cfRule type="expression" dxfId="16" priority="4">
      <formula>$AA$28&lt;&gt;""</formula>
    </cfRule>
  </conditionalFormatting>
  <conditionalFormatting sqref="L77:N81">
    <cfRule type="expression" dxfId="15" priority="3">
      <formula>$AA$29&lt;&gt;""</formula>
    </cfRule>
  </conditionalFormatting>
  <conditionalFormatting sqref="P68:R71">
    <cfRule type="expression" dxfId="14" priority="2">
      <formula>$AB$27&lt;&gt;""</formula>
    </cfRule>
  </conditionalFormatting>
  <conditionalFormatting sqref="P72:R76">
    <cfRule type="expression" dxfId="13" priority="1">
      <formula>$AB$28&lt;&gt;""</formula>
    </cfRule>
  </conditionalFormatting>
  <dataValidations count="18">
    <dataValidation type="list" allowBlank="1" showInputMessage="1" showErrorMessage="1" sqref="N18:N19" xr:uid="{00000000-0002-0000-0400-000000000000}">
      <formula1>"県,都,道,府"</formula1>
    </dataValidation>
    <dataValidation type="list" imeMode="disabled" allowBlank="1" showInputMessage="1" showErrorMessage="1" sqref="J29 J24" xr:uid="{00000000-0002-0000-0400-000001000000}">
      <formula1>"1,2,3,4,5,6,7,8,9,10,11,12"</formula1>
    </dataValidation>
    <dataValidation type="list" imeMode="disabled" allowBlank="1" showInputMessage="1" showErrorMessage="1" sqref="L29 L24" xr:uid="{00000000-0002-0000-0400-000002000000}">
      <formula1>"1,2,3,4,5,6,7,8,9,10,11,12,13,14,15,16,17,18,19,20,21,22,23,24,25,26,27,28,29,30,31"</formula1>
    </dataValidation>
    <dataValidation type="list" allowBlank="1" showInputMessage="1" showErrorMessage="1" sqref="H61 F97" xr:uid="{00000000-0002-0000-0400-000003000000}">
      <formula1>"あり,なし"</formula1>
    </dataValidation>
    <dataValidation type="list" imeMode="disabled" allowBlank="1" showInputMessage="1" showErrorMessage="1" sqref="H118 H112 H142 H124 H130 H136 H148 H154" xr:uid="{00000000-0002-0000-0400-000004000000}">
      <formula1>"　,8,9,10,11,12,13,14,15,16,17,18,19,20,21,22"</formula1>
    </dataValidation>
    <dataValidation imeMode="disabled" allowBlank="1" showInputMessage="1" showErrorMessage="1" sqref="W21:X21 T21:U21 Q21:R21 V134:V137 G29 I18:J19 G24:H24 G21:H21 J21:K21 M21:N21 L68:L81 P68:P81 R75 U130:U131 T24 G18:G19 H23 T110:T113 J68:J75 H72:H81 I72:I75 I77:J80 V140:V143 U136:U137 Q68:R74 Q77:R79 R80 U118:U119 V128:V131 V146:V149 U124:U125 U142:U143 W154:W155 P48:R50 O51:Q51 U146 O82:Q82 AA38:AB39 V152:V155 O10:Q10 Z68:Z75 O25:Q25 N77:N80 M77:M79 N68:N75 M68:M74 E38:M39 O38:Y39 F35:G35 F33 M33 M35:N35 O53:Q53 W112:W113 U116 U122 U128 U134 U140 V110:V113 U152 U110 U112:U113 T116:T119 W118:W119 W116 T122:T125 W124:W125 W122 T128:T131 W130:W131 W128 T134:T137 W136:W137 W134 T140:T143 W142:W143 W140 T146:T149 W148:W149 W146 U154:U155 T152:T155 W152 W110 V116:V119 U148:U149 V122:V125 AD75 U68:V74 U77:V79 AC77:AD79 V80 AB68:AB81 T68:T81 V75 X68:X81 AC68:AD74 Y77:Y79 Z77:Z80 Y68:Y74 V24" xr:uid="{00000000-0002-0000-0400-000005000000}"/>
    <dataValidation type="list" imeMode="disabled" allowBlank="1" showInputMessage="1" showErrorMessage="1" sqref="AA24" xr:uid="{00000000-0002-0000-0400-000006000000}">
      <formula1>"9,10,12,13,14,17"</formula1>
    </dataValidation>
    <dataValidation type="list" imeMode="disabled" allowBlank="1" showInputMessage="1" showErrorMessage="1" sqref="Q24" xr:uid="{00000000-0002-0000-0400-000007000000}">
      <formula1>"9,13"</formula1>
    </dataValidation>
    <dataValidation type="list" imeMode="disabled" allowBlank="1" showInputMessage="1" showErrorMessage="1" sqref="F23" xr:uid="{00000000-0002-0000-0400-000008000000}">
      <formula1>"0,1,2"</formula1>
    </dataValidation>
    <dataValidation type="list" allowBlank="1" showInputMessage="1" showErrorMessage="1" sqref="I48 I89:J89 I104" xr:uid="{00000000-0002-0000-0400-000009000000}">
      <formula1>"○"</formula1>
    </dataValidation>
    <dataValidation type="list" allowBlank="1" showInputMessage="1" showErrorMessage="1" sqref="U35:X35" xr:uid="{00000000-0002-0000-0400-00000A000000}">
      <formula1>"する,しない"</formula1>
    </dataValidation>
    <dataValidation type="list" allowBlank="1" showInputMessage="1" showErrorMessage="1" sqref="V42:W42 U52:V52 U54:V56 U83:V84 V9:W9" xr:uid="{00000000-0002-0000-0400-00000B000000}">
      <formula1>"OK"</formula1>
    </dataValidation>
    <dataValidation type="list" imeMode="disabled" allowBlank="1" showInputMessage="1" showErrorMessage="1" sqref="H110 H146 H134 H116 H122 H128 H140 H152" xr:uid="{00000000-0002-0000-0400-00000C000000}">
      <formula1>$C$22:$H$22</formula1>
    </dataValidation>
    <dataValidation type="list" allowBlank="1" showInputMessage="1" showErrorMessage="1" sqref="O95" xr:uid="{00000000-0002-0000-0400-00000D000000}">
      <formula1>"自然の家の食器を利用,使い捨て食器を購入,食器を持参"</formula1>
    </dataValidation>
    <dataValidation type="list" allowBlank="1" showInputMessage="1" showErrorMessage="1" sqref="L82:N82 L51:N51 L53:N53 M48:M50 M89:M91 M104:M106 L10:N10 L25:N25" xr:uid="{00000000-0002-0000-0400-00000E000000}">
      <formula1>"現金,振込"</formula1>
    </dataValidation>
    <dataValidation type="list" imeMode="disabled" allowBlank="1" showInputMessage="1" showErrorMessage="1" sqref="J154:J155 J148:J149 J118:J119 J124:J125 J130:J131 J136:J137 J142:J143 J112:J113" xr:uid="{00000000-0002-0000-0400-00000F000000}">
      <formula1>"00,05,10,15,20,25,30,35,40,45,50,55"</formula1>
    </dataValidation>
    <dataValidation type="list" allowBlank="1" showInputMessage="1" showErrorMessage="1" sqref="F26:I26" xr:uid="{00000000-0002-0000-0400-000010000000}">
      <formula1>"生活館,ロッジ"</formula1>
    </dataValidation>
    <dataValidation type="list" allowBlank="1" showInputMessage="1" showErrorMessage="1" sqref="F11:I11" xr:uid="{00000000-0002-0000-0400-000011000000}">
      <formula1>"ファミリー,グループ"</formula1>
    </dataValidation>
  </dataValidations>
  <pageMargins left="0.70866141732283472" right="0.70866141732283472" top="0.74803149606299213" bottom="0.74803149606299213" header="0.31496062992125984" footer="0.31496062992125984"/>
  <pageSetup paperSize="9" scale="55" fitToHeight="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CQ121"/>
  <sheetViews>
    <sheetView showGridLines="0" zoomScaleNormal="100" zoomScaleSheetLayoutView="100" workbookViewId="0">
      <pane ySplit="14" topLeftCell="A15" activePane="bottomLeft" state="frozen"/>
      <selection activeCell="X81" sqref="X81:Z81"/>
      <selection pane="bottomLeft" activeCell="D15" sqref="D15:D16"/>
    </sheetView>
  </sheetViews>
  <sheetFormatPr defaultRowHeight="13.5" x14ac:dyDescent="0.15"/>
  <cols>
    <col min="1" max="1" width="0.375" style="48" customWidth="1"/>
    <col min="2" max="2" width="1.875" style="111" customWidth="1"/>
    <col min="3" max="3" width="4.375" style="111" customWidth="1"/>
    <col min="4" max="4" width="16.25" style="111" customWidth="1"/>
    <col min="5" max="5" width="6.25" style="111" customWidth="1"/>
    <col min="6" max="6" width="10" style="111" customWidth="1"/>
    <col min="7" max="8" width="2.875" style="111" customWidth="1"/>
    <col min="9" max="9" width="3.125" style="111" customWidth="1"/>
    <col min="10" max="10" width="2.875" style="111" customWidth="1"/>
    <col min="11" max="12" width="3.625" style="48" customWidth="1"/>
    <col min="13" max="13" width="3.125" style="111" customWidth="1"/>
    <col min="14" max="14" width="2.75" style="111" customWidth="1"/>
    <col min="15" max="17" width="2.75" style="48" customWidth="1"/>
    <col min="18" max="18" width="3.125" style="111" customWidth="1"/>
    <col min="19" max="19" width="2.875" style="111" customWidth="1"/>
    <col min="20" max="22" width="2.75" style="48" customWidth="1"/>
    <col min="23" max="23" width="3.125" style="111" customWidth="1"/>
    <col min="24" max="24" width="2.875" style="111" customWidth="1"/>
    <col min="25" max="27" width="2.75" style="48" customWidth="1"/>
    <col min="28" max="28" width="3.125" style="111" customWidth="1"/>
    <col min="29" max="29" width="2.875" style="111" customWidth="1"/>
    <col min="30" max="32" width="2.75" style="48" customWidth="1"/>
    <col min="33" max="33" width="2.25" style="111" customWidth="1"/>
    <col min="34" max="34" width="3.75" style="111" customWidth="1"/>
    <col min="35" max="36" width="3.625" style="48" customWidth="1"/>
    <col min="37" max="38" width="4.375" style="111" customWidth="1"/>
    <col min="39" max="44" width="4.375" style="48" customWidth="1"/>
    <col min="45" max="45" width="4.375" style="208" hidden="1" customWidth="1"/>
    <col min="46" max="46" width="2.5" style="48" hidden="1" customWidth="1"/>
    <col min="47" max="47" width="6.625" style="48" hidden="1" customWidth="1"/>
    <col min="48" max="48" width="3.5" style="48" hidden="1" customWidth="1"/>
    <col min="49" max="49" width="7.75" style="48" hidden="1" customWidth="1"/>
    <col min="50" max="50" width="7.125" style="48" hidden="1" customWidth="1"/>
    <col min="51" max="51" width="6.375" style="48" hidden="1" customWidth="1"/>
    <col min="52" max="52" width="4" style="48" hidden="1" customWidth="1"/>
    <col min="53" max="53" width="4.125" style="48" hidden="1" customWidth="1"/>
    <col min="54" max="54" width="5.375" style="48" hidden="1" customWidth="1"/>
    <col min="55" max="55" width="6.125" style="48" hidden="1" customWidth="1"/>
    <col min="56" max="56" width="7.125" style="48" hidden="1" customWidth="1"/>
    <col min="57" max="57" width="4.75" style="48" hidden="1" customWidth="1"/>
    <col min="58" max="58" width="5.5" style="48" hidden="1" customWidth="1"/>
    <col min="59" max="59" width="9.75" style="48" hidden="1" customWidth="1"/>
    <col min="60" max="60" width="10.5" style="48" hidden="1" customWidth="1"/>
    <col min="61" max="62" width="8.125" style="48" hidden="1" customWidth="1"/>
    <col min="63" max="63" width="7.25" style="48" hidden="1" customWidth="1"/>
    <col min="64" max="64" width="10.875" style="48" hidden="1" customWidth="1"/>
    <col min="65" max="65" width="6.25" style="48" customWidth="1"/>
    <col min="66" max="66" width="9" style="48"/>
    <col min="67" max="67" width="3.75" style="48" customWidth="1"/>
    <col min="68" max="68" width="4.375" style="48" customWidth="1"/>
    <col min="69" max="94" width="3.75" style="48" customWidth="1"/>
    <col min="95" max="16384" width="9" style="48"/>
  </cols>
  <sheetData>
    <row r="1" spans="1:95" ht="2.25" customHeight="1" thickBot="1" x14ac:dyDescent="0.2">
      <c r="C1" s="112"/>
      <c r="D1" s="112"/>
    </row>
    <row r="2" spans="1:95" ht="14.25" customHeight="1" thickTop="1" thickBot="1" x14ac:dyDescent="0.2">
      <c r="B2" s="2083" t="s">
        <v>434</v>
      </c>
      <c r="C2" s="2084"/>
      <c r="D2" s="2079" t="str">
        <f>IF(AND(H2="○",H3="○",N2="○",N3="○",U2="○"),"ＯＫ","未完成")</f>
        <v>未完成</v>
      </c>
      <c r="E2" s="2162"/>
      <c r="F2" s="2148" t="s">
        <v>429</v>
      </c>
      <c r="G2" s="2149"/>
      <c r="H2" s="2152" t="str">
        <f>IF(AND(K76="○",L76="○",O76="○",P76="○",Q76="○",T76="○",U76="○",V76="○",Y76="○",Z76="○",AA76="○",AD76="○",AE76="○",AF76="○",AI76="○",AJ76="○"),"○","×")</f>
        <v>○</v>
      </c>
      <c r="I2" s="2153"/>
      <c r="J2" s="2156" t="s">
        <v>432</v>
      </c>
      <c r="K2" s="2157"/>
      <c r="L2" s="2157"/>
      <c r="M2" s="2158"/>
      <c r="N2" s="2152" t="str">
        <f>IF(F75&gt;=1,"○","×")</f>
        <v>×</v>
      </c>
      <c r="O2" s="2153"/>
      <c r="P2" s="468"/>
      <c r="Q2" s="468"/>
      <c r="R2" s="468"/>
      <c r="S2" s="468"/>
      <c r="T2" s="468"/>
      <c r="U2" s="2369" t="str">
        <f>IF(OR(AF2="",AL2=""),"×","○")</f>
        <v>×</v>
      </c>
      <c r="V2" s="1733"/>
      <c r="W2" s="1929" t="s">
        <v>369</v>
      </c>
      <c r="X2" s="1930"/>
      <c r="Y2" s="1930"/>
      <c r="Z2" s="1930"/>
      <c r="AA2" s="1930"/>
      <c r="AB2" s="1931"/>
      <c r="AC2" s="2164" t="s">
        <v>370</v>
      </c>
      <c r="AD2" s="2165"/>
      <c r="AE2" s="2165"/>
      <c r="AF2" s="2370"/>
      <c r="AG2" s="2370"/>
      <c r="AH2" s="2168" t="s">
        <v>174</v>
      </c>
      <c r="AI2" s="2170" t="s">
        <v>371</v>
      </c>
      <c r="AJ2" s="2171"/>
      <c r="AK2" s="2171"/>
      <c r="AL2" s="2174"/>
      <c r="AM2" s="2174"/>
      <c r="AN2" s="2176" t="s">
        <v>174</v>
      </c>
      <c r="AO2" s="2180" t="s">
        <v>436</v>
      </c>
      <c r="AP2" s="2181"/>
      <c r="AQ2" s="2181"/>
      <c r="AR2" s="2181"/>
      <c r="AS2" s="565"/>
      <c r="AT2" s="550"/>
      <c r="BN2" s="586" t="s">
        <v>448</v>
      </c>
      <c r="BQ2" s="113"/>
      <c r="BR2" s="113"/>
    </row>
    <row r="3" spans="1:95" ht="14.25" customHeight="1" thickBot="1" x14ac:dyDescent="0.2">
      <c r="B3" s="2085"/>
      <c r="C3" s="2086"/>
      <c r="D3" s="2082"/>
      <c r="E3" s="2163"/>
      <c r="F3" s="2150" t="s">
        <v>430</v>
      </c>
      <c r="G3" s="2151"/>
      <c r="H3" s="2154" t="str">
        <f>IF(B75=0,"○","×")</f>
        <v>×</v>
      </c>
      <c r="I3" s="2155"/>
      <c r="J3" s="2159" t="s">
        <v>433</v>
      </c>
      <c r="K3" s="2160"/>
      <c r="L3" s="2160"/>
      <c r="M3" s="2161"/>
      <c r="N3" s="2154" t="str">
        <f>IF(AND(B15="○",B17="○"),"○","×")</f>
        <v>×</v>
      </c>
      <c r="O3" s="2155"/>
      <c r="P3" s="544"/>
      <c r="Q3" s="544"/>
      <c r="R3" s="468"/>
      <c r="S3" s="468"/>
      <c r="T3" s="468"/>
      <c r="U3" s="2369"/>
      <c r="V3" s="1733"/>
      <c r="W3" s="1932"/>
      <c r="X3" s="1933"/>
      <c r="Y3" s="1933"/>
      <c r="Z3" s="1933"/>
      <c r="AA3" s="1933"/>
      <c r="AB3" s="1934"/>
      <c r="AC3" s="2166"/>
      <c r="AD3" s="2167"/>
      <c r="AE3" s="2167"/>
      <c r="AF3" s="2371"/>
      <c r="AG3" s="2371"/>
      <c r="AH3" s="2169"/>
      <c r="AI3" s="2172"/>
      <c r="AJ3" s="2173"/>
      <c r="AK3" s="2173"/>
      <c r="AL3" s="2175"/>
      <c r="AM3" s="2175"/>
      <c r="AN3" s="2177"/>
      <c r="AO3" s="2367" t="s">
        <v>437</v>
      </c>
      <c r="AP3" s="2368"/>
      <c r="AQ3" s="2368"/>
      <c r="AR3" s="2368"/>
      <c r="AS3" s="566"/>
      <c r="AT3" s="552"/>
      <c r="BN3" s="2122" t="s">
        <v>316</v>
      </c>
      <c r="BO3" s="2122"/>
      <c r="BP3" s="2122"/>
      <c r="BQ3" s="2453" t="s">
        <v>77</v>
      </c>
      <c r="BR3" s="2454"/>
      <c r="BS3" s="2123">
        <f>SUM(BS5:BV11)</f>
        <v>0</v>
      </c>
      <c r="BT3" s="2124"/>
      <c r="BU3" s="2124"/>
      <c r="BV3" s="2125"/>
      <c r="BW3" s="2469" t="s">
        <v>78</v>
      </c>
      <c r="BX3" s="2470"/>
      <c r="BY3" s="2123">
        <f>SUM(BY5:CB11)</f>
        <v>0</v>
      </c>
      <c r="BZ3" s="2124"/>
      <c r="CA3" s="2124"/>
      <c r="CB3" s="2125"/>
    </row>
    <row r="4" spans="1:95" ht="17.25" customHeight="1" thickTop="1" x14ac:dyDescent="0.15">
      <c r="D4" s="2412" t="s">
        <v>428</v>
      </c>
      <c r="E4" s="2412"/>
      <c r="F4" s="2378" t="s">
        <v>447</v>
      </c>
      <c r="G4" s="2378"/>
      <c r="H4" s="2378"/>
      <c r="I4" s="2378"/>
      <c r="J4" s="2378"/>
      <c r="K4" s="2378"/>
      <c r="L4" s="2378"/>
      <c r="M4" s="2378"/>
      <c r="N4" s="2378"/>
      <c r="O4" s="2378"/>
      <c r="P4" s="2378"/>
      <c r="Q4" s="2378"/>
      <c r="R4" s="2378"/>
      <c r="S4" s="2378"/>
      <c r="T4" s="2378"/>
      <c r="U4" s="2178" t="str">
        <f>IF(AL2&gt;=1,"　 ※ 出入りする全ての自家用車についてお知らせください","")</f>
        <v/>
      </c>
      <c r="V4" s="2178"/>
      <c r="W4" s="2178"/>
      <c r="X4" s="2178"/>
      <c r="Y4" s="2178"/>
      <c r="Z4" s="2178"/>
      <c r="AA4" s="2178"/>
      <c r="AB4" s="2178"/>
      <c r="AC4" s="2178"/>
      <c r="AD4" s="2178"/>
      <c r="AE4" s="2178"/>
      <c r="AF4" s="2178"/>
      <c r="AG4" s="2178"/>
      <c r="AH4" s="2178"/>
      <c r="AI4" s="2178"/>
      <c r="AJ4" s="2178"/>
      <c r="AK4" s="2178"/>
      <c r="AL4" s="2178"/>
      <c r="AN4" s="548"/>
      <c r="AO4" s="2414" t="str">
        <f>IF(入力1!H61="あり","希望あり","希望なし")</f>
        <v>希望なし</v>
      </c>
      <c r="AP4" s="2414"/>
      <c r="AQ4" s="2414"/>
      <c r="AR4" s="2414"/>
      <c r="AS4" s="567"/>
      <c r="AT4" s="553"/>
      <c r="AU4" s="208"/>
      <c r="BN4" s="2483" t="s">
        <v>288</v>
      </c>
      <c r="BO4" s="2484"/>
      <c r="BP4" s="627">
        <f>SUM(BP5:BP11)</f>
        <v>0</v>
      </c>
      <c r="BQ4" s="2455">
        <f>SUM(BQ5:BQ11)</f>
        <v>0</v>
      </c>
      <c r="BR4" s="2456"/>
      <c r="BS4" s="2473" t="s">
        <v>152</v>
      </c>
      <c r="BT4" s="2474"/>
      <c r="BU4" s="2471" t="s">
        <v>282</v>
      </c>
      <c r="BV4" s="2472"/>
      <c r="BW4" s="2455">
        <f>SUM(BW5:BX11)</f>
        <v>0</v>
      </c>
      <c r="BX4" s="2456"/>
      <c r="BY4" s="2473" t="s">
        <v>152</v>
      </c>
      <c r="BZ4" s="2474"/>
      <c r="CA4" s="2471" t="s">
        <v>282</v>
      </c>
      <c r="CB4" s="2472"/>
    </row>
    <row r="5" spans="1:95" ht="17.25" customHeight="1" thickBot="1" x14ac:dyDescent="0.2">
      <c r="A5" s="113"/>
      <c r="B5" s="467"/>
      <c r="C5" s="467"/>
      <c r="D5" s="2413"/>
      <c r="E5" s="2413"/>
      <c r="F5" s="2379"/>
      <c r="G5" s="2379"/>
      <c r="H5" s="2379"/>
      <c r="I5" s="2379"/>
      <c r="J5" s="2379"/>
      <c r="K5" s="2379"/>
      <c r="L5" s="2379"/>
      <c r="M5" s="2379"/>
      <c r="N5" s="2379"/>
      <c r="O5" s="2379"/>
      <c r="P5" s="2379"/>
      <c r="Q5" s="2379"/>
      <c r="R5" s="2379"/>
      <c r="S5" s="2379"/>
      <c r="T5" s="2379"/>
      <c r="U5" s="2179"/>
      <c r="V5" s="2179"/>
      <c r="W5" s="2179"/>
      <c r="X5" s="2179"/>
      <c r="Y5" s="2179"/>
      <c r="Z5" s="2179"/>
      <c r="AA5" s="2179"/>
      <c r="AB5" s="2179"/>
      <c r="AC5" s="2179"/>
      <c r="AD5" s="2179"/>
      <c r="AE5" s="2179"/>
      <c r="AF5" s="2179"/>
      <c r="AG5" s="2179"/>
      <c r="AH5" s="2179"/>
      <c r="AI5" s="2179"/>
      <c r="AJ5" s="2179"/>
      <c r="AK5" s="2179"/>
      <c r="AL5" s="2179"/>
      <c r="AN5" s="549"/>
      <c r="AO5" s="2372"/>
      <c r="AP5" s="2372"/>
      <c r="AQ5" s="2372"/>
      <c r="AR5" s="2372"/>
      <c r="AS5" s="2372"/>
      <c r="AT5" s="2372"/>
      <c r="BN5" s="2475" t="s">
        <v>283</v>
      </c>
      <c r="BO5" s="2476"/>
      <c r="BP5" s="628">
        <f>BP17</f>
        <v>0</v>
      </c>
      <c r="BQ5" s="2457">
        <f>BQ17</f>
        <v>0</v>
      </c>
      <c r="BR5" s="2458"/>
      <c r="BS5" s="2126">
        <f>COUNTIFS($G$15:$G$74,"○",$F$15:$F$74,"2歳児以下",$BJ$15:$BJ$74,"&gt;0",$BL$15:$BL$74,"&gt;=0")</f>
        <v>0</v>
      </c>
      <c r="BT5" s="2127"/>
      <c r="BU5" s="2477">
        <f>COUNTIFS($G$15:$G$74,"○",$F$15:$F$74,"2歳児以下",$BK$15:$BK$74,"&gt;0",$BL$15:$BL$74,"&lt;0")</f>
        <v>0</v>
      </c>
      <c r="BV5" s="2478"/>
      <c r="BW5" s="2457">
        <f>BR17</f>
        <v>0</v>
      </c>
      <c r="BX5" s="2458"/>
      <c r="BY5" s="2126">
        <f>COUNTIFS($H$15:$H$74,"○",$F$15:$F$74,"2歳児以下",$BJ$15:$BJ$74,"&gt;0",$BL$15:$BL$74,"&gt;=0")</f>
        <v>0</v>
      </c>
      <c r="BZ5" s="2127"/>
      <c r="CA5" s="2477">
        <f>COUNTIFS($H$15:$H$74,"○",$F$15:$F$74,"2歳児以下",$BK$15:$BK$74,"&gt;0",$BL$15:$BL$74,"&lt;0")</f>
        <v>0</v>
      </c>
      <c r="CB5" s="2478"/>
    </row>
    <row r="6" spans="1:95" ht="15" customHeight="1" x14ac:dyDescent="0.15">
      <c r="B6" s="2134" t="s">
        <v>247</v>
      </c>
      <c r="C6" s="2135"/>
      <c r="D6" s="2386" t="s">
        <v>164</v>
      </c>
      <c r="E6" s="2389" t="s">
        <v>300</v>
      </c>
      <c r="F6" s="2392" t="s">
        <v>424</v>
      </c>
      <c r="G6" s="2283" t="s">
        <v>163</v>
      </c>
      <c r="H6" s="2284"/>
      <c r="I6" s="2290" t="s">
        <v>162</v>
      </c>
      <c r="J6" s="2291"/>
      <c r="K6" s="2291"/>
      <c r="L6" s="2292"/>
      <c r="M6" s="2290" t="s">
        <v>161</v>
      </c>
      <c r="N6" s="2291"/>
      <c r="O6" s="2291"/>
      <c r="P6" s="2291"/>
      <c r="Q6" s="2292"/>
      <c r="R6" s="2290" t="s">
        <v>160</v>
      </c>
      <c r="S6" s="2291"/>
      <c r="T6" s="2291"/>
      <c r="U6" s="2291"/>
      <c r="V6" s="2292"/>
      <c r="W6" s="2312" t="s">
        <v>213</v>
      </c>
      <c r="X6" s="2313"/>
      <c r="Y6" s="2313"/>
      <c r="Z6" s="2313"/>
      <c r="AA6" s="2314"/>
      <c r="AB6" s="2312" t="s">
        <v>214</v>
      </c>
      <c r="AC6" s="2313"/>
      <c r="AD6" s="2313"/>
      <c r="AE6" s="2313"/>
      <c r="AF6" s="2314"/>
      <c r="AG6" s="2312" t="s">
        <v>215</v>
      </c>
      <c r="AH6" s="2313"/>
      <c r="AI6" s="2313"/>
      <c r="AJ6" s="2314"/>
      <c r="AK6" s="2290" t="s">
        <v>390</v>
      </c>
      <c r="AL6" s="2291"/>
      <c r="AM6" s="2291"/>
      <c r="AN6" s="2292"/>
      <c r="AO6" s="2290" t="s">
        <v>159</v>
      </c>
      <c r="AP6" s="2291"/>
      <c r="AQ6" s="2291"/>
      <c r="AR6" s="2292"/>
      <c r="AS6" s="568"/>
      <c r="BN6" s="2465" t="s">
        <v>284</v>
      </c>
      <c r="BO6" s="2466"/>
      <c r="BP6" s="628">
        <f t="shared" ref="BP6:BQ11" si="0">BP18</f>
        <v>0</v>
      </c>
      <c r="BQ6" s="2459">
        <f t="shared" si="0"/>
        <v>0</v>
      </c>
      <c r="BR6" s="2460"/>
      <c r="BS6" s="2128">
        <f>COUNTIFS($G$15:$G$74,"○",$F$15:$F$74,"3歳-学齢前",$BJ$15:$BJ$74,"&gt;0",$BL$15:$BL$74,"&gt;=0")</f>
        <v>0</v>
      </c>
      <c r="BT6" s="2129"/>
      <c r="BU6" s="2467">
        <f>COUNTIFS($G$15:$G$74,"○",$F$15:$F$74,"3歳-学齢前",$BK$15:$BK$74,"&gt;0",$BL$15:$BL$74,"&lt;0")</f>
        <v>0</v>
      </c>
      <c r="BV6" s="2468"/>
      <c r="BW6" s="2459">
        <f t="shared" ref="BW6:BW11" si="1">BR18</f>
        <v>0</v>
      </c>
      <c r="BX6" s="2460"/>
      <c r="BY6" s="2128">
        <f>COUNTIFS($H$15:$H$74,"○",$F$15:$F$74,"3歳-学齢前",$BJ$15:$BJ$74,"&gt;0",$BL$15:$BL$74,"&gt;=0")</f>
        <v>0</v>
      </c>
      <c r="BZ6" s="2129"/>
      <c r="CA6" s="2467">
        <f>COUNTIFS($H$15:$H$74,"○",$F$15:$F$74,"3歳-学齢前",$BK$15:$BK$74,"&gt;0",$BL$15:$BL$74,"&lt;0")</f>
        <v>0</v>
      </c>
      <c r="CB6" s="2468"/>
    </row>
    <row r="7" spans="1:95" ht="15" customHeight="1" x14ac:dyDescent="0.15">
      <c r="B7" s="2136"/>
      <c r="C7" s="2137"/>
      <c r="D7" s="2387"/>
      <c r="E7" s="2390"/>
      <c r="F7" s="2393"/>
      <c r="G7" s="2285"/>
      <c r="H7" s="2286"/>
      <c r="I7" s="2300" t="str">
        <f>入力1!I66</f>
        <v/>
      </c>
      <c r="J7" s="2301"/>
      <c r="K7" s="2301"/>
      <c r="L7" s="2302"/>
      <c r="M7" s="2303" t="str">
        <f>入力1!M66</f>
        <v/>
      </c>
      <c r="N7" s="2304"/>
      <c r="O7" s="2304"/>
      <c r="P7" s="2304"/>
      <c r="Q7" s="2305"/>
      <c r="R7" s="2303" t="str">
        <f>入力1!Q66</f>
        <v/>
      </c>
      <c r="S7" s="2304"/>
      <c r="T7" s="2304"/>
      <c r="U7" s="2304"/>
      <c r="V7" s="2305"/>
      <c r="W7" s="2095" t="str">
        <f>入力1!U66</f>
        <v/>
      </c>
      <c r="X7" s="2096"/>
      <c r="Y7" s="2096"/>
      <c r="Z7" s="2096"/>
      <c r="AA7" s="2097"/>
      <c r="AB7" s="2095" t="str">
        <f>入力1!Y66</f>
        <v/>
      </c>
      <c r="AC7" s="2096"/>
      <c r="AD7" s="2096"/>
      <c r="AE7" s="2096"/>
      <c r="AF7" s="2097"/>
      <c r="AG7" s="2095" t="str">
        <f>入力1!AC66</f>
        <v/>
      </c>
      <c r="AH7" s="2096"/>
      <c r="AI7" s="2096"/>
      <c r="AJ7" s="2097"/>
      <c r="AK7" s="2421" t="s">
        <v>291</v>
      </c>
      <c r="AL7" s="2422"/>
      <c r="AM7" s="2422"/>
      <c r="AN7" s="2423"/>
      <c r="AO7" s="2381" t="s">
        <v>302</v>
      </c>
      <c r="AP7" s="2381"/>
      <c r="AQ7" s="2381"/>
      <c r="AR7" s="2382"/>
      <c r="AS7" s="569"/>
      <c r="BN7" s="2465" t="s">
        <v>83</v>
      </c>
      <c r="BO7" s="2466"/>
      <c r="BP7" s="629">
        <f t="shared" si="0"/>
        <v>0</v>
      </c>
      <c r="BQ7" s="2459">
        <f t="shared" si="0"/>
        <v>0</v>
      </c>
      <c r="BR7" s="2460"/>
      <c r="BS7" s="2130">
        <f>COUNTIFS($G$15:$G$74,"○",$F$15:$F$74,"小学生",$BJ$15:$BJ$74,"&gt;0",$BL$15:$BL$74,"&gt;=0")</f>
        <v>0</v>
      </c>
      <c r="BT7" s="2131"/>
      <c r="BU7" s="2467">
        <f>COUNTIFS($G$15:$G$74,"○",$F$15:$F$74,"小学生",$BK$15:$BK$74,"&gt;0",$BL$15:$BL$74,"&lt;0")</f>
        <v>0</v>
      </c>
      <c r="BV7" s="2468"/>
      <c r="BW7" s="2459">
        <f t="shared" si="1"/>
        <v>0</v>
      </c>
      <c r="BX7" s="2460"/>
      <c r="BY7" s="2130">
        <f>COUNTIFS($H$15:$H$74,"○",$F$15:$F$74,"小学生",$BJ$15:$BJ$74,"&gt;0",$BL$15:$BL$74,"&gt;=0")</f>
        <v>0</v>
      </c>
      <c r="BZ7" s="2131"/>
      <c r="CA7" s="2467">
        <f>COUNTIFS($H$15:$H$74,"○",$F$15:$F$74,"小学生",$BK$15:$BK$74,"&gt;0",$BL$15:$BL$74,"&lt;0")</f>
        <v>0</v>
      </c>
      <c r="CB7" s="2468"/>
    </row>
    <row r="8" spans="1:95" ht="15" customHeight="1" x14ac:dyDescent="0.15">
      <c r="B8" s="2136"/>
      <c r="C8" s="2137"/>
      <c r="D8" s="2387"/>
      <c r="E8" s="2390"/>
      <c r="F8" s="2393"/>
      <c r="G8" s="2395" t="s">
        <v>77</v>
      </c>
      <c r="H8" s="2398" t="s">
        <v>78</v>
      </c>
      <c r="I8" s="2400" t="s">
        <v>173</v>
      </c>
      <c r="J8" s="2401"/>
      <c r="K8" s="2281" t="s">
        <v>158</v>
      </c>
      <c r="L8" s="2282"/>
      <c r="M8" s="2400" t="s">
        <v>173</v>
      </c>
      <c r="N8" s="2401"/>
      <c r="O8" s="2287" t="s">
        <v>157</v>
      </c>
      <c r="P8" s="2288"/>
      <c r="Q8" s="2289"/>
      <c r="R8" s="2400" t="s">
        <v>173</v>
      </c>
      <c r="S8" s="2401"/>
      <c r="T8" s="2287" t="s">
        <v>157</v>
      </c>
      <c r="U8" s="2288"/>
      <c r="V8" s="2289"/>
      <c r="W8" s="2406" t="s">
        <v>173</v>
      </c>
      <c r="X8" s="2407"/>
      <c r="Y8" s="2093" t="s">
        <v>157</v>
      </c>
      <c r="Z8" s="2335"/>
      <c r="AA8" s="2094"/>
      <c r="AB8" s="2406" t="s">
        <v>173</v>
      </c>
      <c r="AC8" s="2407"/>
      <c r="AD8" s="2093" t="s">
        <v>157</v>
      </c>
      <c r="AE8" s="2335"/>
      <c r="AF8" s="2094"/>
      <c r="AG8" s="2406" t="s">
        <v>173</v>
      </c>
      <c r="AH8" s="2407"/>
      <c r="AI8" s="2093" t="s">
        <v>157</v>
      </c>
      <c r="AJ8" s="2094"/>
      <c r="AK8" s="2380" t="s">
        <v>391</v>
      </c>
      <c r="AL8" s="2381"/>
      <c r="AM8" s="2381"/>
      <c r="AN8" s="2382"/>
      <c r="AO8" s="2381"/>
      <c r="AP8" s="2381"/>
      <c r="AQ8" s="2381"/>
      <c r="AR8" s="2382"/>
      <c r="AS8" s="569"/>
      <c r="BN8" s="2465" t="s">
        <v>84</v>
      </c>
      <c r="BO8" s="2466"/>
      <c r="BP8" s="628">
        <f t="shared" si="0"/>
        <v>0</v>
      </c>
      <c r="BQ8" s="2459">
        <f t="shared" si="0"/>
        <v>0</v>
      </c>
      <c r="BR8" s="2460"/>
      <c r="BS8" s="2128">
        <f>COUNTIFS($G$15:$G$74,"○",$F$15:$F$74,"中学生",$BJ$15:$BJ$74,"&gt;0",$BL$15:$BL$74,"&gt;=0")</f>
        <v>0</v>
      </c>
      <c r="BT8" s="2129"/>
      <c r="BU8" s="2467">
        <f>COUNTIFS($G$15:$G$74,"○",$F$15:$F$74,"中学生",$BK$15:$BK$74,"&gt;0",$BL$15:$BL$74,"&lt;0")</f>
        <v>0</v>
      </c>
      <c r="BV8" s="2468"/>
      <c r="BW8" s="2459">
        <f t="shared" si="1"/>
        <v>0</v>
      </c>
      <c r="BX8" s="2460"/>
      <c r="BY8" s="2128">
        <f>COUNTIFS($H$15:$H$74,"○",$F$15:$F$74,"中学生",$BJ$15:$BJ$74,"&gt;0",$BL$15:$BL$74,"&gt;=0")</f>
        <v>0</v>
      </c>
      <c r="BZ8" s="2129"/>
      <c r="CA8" s="2467">
        <f>COUNTIFS($H$15:$H$74,"○",$F$15:$F$74,"中学生",$BK$15:$BK$74,"&gt;0",$BL$15:$BL$74,"&lt;0")</f>
        <v>0</v>
      </c>
      <c r="CB8" s="2468"/>
    </row>
    <row r="9" spans="1:95" ht="15" customHeight="1" x14ac:dyDescent="0.15">
      <c r="B9" s="2136"/>
      <c r="C9" s="2137"/>
      <c r="D9" s="2387"/>
      <c r="E9" s="2390"/>
      <c r="F9" s="2393"/>
      <c r="G9" s="2396"/>
      <c r="H9" s="2286"/>
      <c r="I9" s="2402"/>
      <c r="J9" s="2403"/>
      <c r="K9" s="537" t="s">
        <v>150</v>
      </c>
      <c r="L9" s="538" t="s">
        <v>243</v>
      </c>
      <c r="M9" s="2402"/>
      <c r="N9" s="2403"/>
      <c r="O9" s="537" t="s">
        <v>151</v>
      </c>
      <c r="P9" s="537" t="s">
        <v>150</v>
      </c>
      <c r="Q9" s="538" t="s">
        <v>244</v>
      </c>
      <c r="R9" s="2402"/>
      <c r="S9" s="2403"/>
      <c r="T9" s="537" t="s">
        <v>151</v>
      </c>
      <c r="U9" s="537" t="s">
        <v>150</v>
      </c>
      <c r="V9" s="538" t="s">
        <v>243</v>
      </c>
      <c r="W9" s="2408"/>
      <c r="X9" s="2409"/>
      <c r="Y9" s="1085" t="s">
        <v>151</v>
      </c>
      <c r="Z9" s="1085" t="s">
        <v>150</v>
      </c>
      <c r="AA9" s="1086" t="s">
        <v>244</v>
      </c>
      <c r="AB9" s="2408"/>
      <c r="AC9" s="2409"/>
      <c r="AD9" s="1085" t="s">
        <v>151</v>
      </c>
      <c r="AE9" s="1085" t="s">
        <v>150</v>
      </c>
      <c r="AF9" s="1086" t="s">
        <v>243</v>
      </c>
      <c r="AG9" s="2408"/>
      <c r="AH9" s="2409"/>
      <c r="AI9" s="1085" t="s">
        <v>151</v>
      </c>
      <c r="AJ9" s="1085" t="s">
        <v>150</v>
      </c>
      <c r="AK9" s="2380"/>
      <c r="AL9" s="2381"/>
      <c r="AM9" s="2381"/>
      <c r="AN9" s="2382"/>
      <c r="AO9" s="2381"/>
      <c r="AP9" s="2381"/>
      <c r="AQ9" s="2381"/>
      <c r="AR9" s="2382"/>
      <c r="AS9" s="569"/>
      <c r="BN9" s="2465" t="s">
        <v>285</v>
      </c>
      <c r="BO9" s="2466"/>
      <c r="BP9" s="628">
        <f t="shared" si="0"/>
        <v>0</v>
      </c>
      <c r="BQ9" s="2461">
        <f t="shared" si="0"/>
        <v>0</v>
      </c>
      <c r="BR9" s="2462"/>
      <c r="BS9" s="2130">
        <f>COUNTIFS($G$15:$G$74,"○",$F$15:$F$74,"高校生(～18歳)",$BJ$15:$BJ$74,"&gt;0",$BL$15:$BL$74,"&gt;=0")</f>
        <v>0</v>
      </c>
      <c r="BT9" s="2131"/>
      <c r="BU9" s="2467">
        <f>COUNTIFS($G$15:$G$74,"○",$F$15:$F$74,"高校生(～18歳)",$BK$15:$BK$74,"&gt;0",$BL$15:$BL$74,"&lt;0")</f>
        <v>0</v>
      </c>
      <c r="BV9" s="2468"/>
      <c r="BW9" s="2459">
        <f t="shared" si="1"/>
        <v>0</v>
      </c>
      <c r="BX9" s="2460"/>
      <c r="BY9" s="2130">
        <f>COUNTIFS($H$15:$H$74,"○",$F$15:$F$74,"高校生(～18歳)",$BJ$15:$BJ$74,"&gt;0",$BL$15:$BL$74,"&gt;=0")</f>
        <v>0</v>
      </c>
      <c r="BZ9" s="2131"/>
      <c r="CA9" s="2467">
        <f>COUNTIFS($H$15:$H$74,"○",$F$15:$F$74,"高校生(～18歳)",$BK$15:$BK$74,"&gt;0",$BL$15:$BL$74,"&lt;0")</f>
        <v>0</v>
      </c>
      <c r="CB9" s="2468"/>
    </row>
    <row r="10" spans="1:95" ht="15" customHeight="1" thickBot="1" x14ac:dyDescent="0.2">
      <c r="B10" s="2138"/>
      <c r="C10" s="2139"/>
      <c r="D10" s="2388"/>
      <c r="E10" s="2391"/>
      <c r="F10" s="2394"/>
      <c r="G10" s="2397"/>
      <c r="H10" s="2399"/>
      <c r="I10" s="2404"/>
      <c r="J10" s="2405"/>
      <c r="K10" s="542" t="str">
        <f>IF(K75="","",SUM(入力1!H72:J75)-COUNTA(K15:K74))</f>
        <v/>
      </c>
      <c r="L10" s="543" t="str">
        <f>IF(L75="","",SUM(入力1!H77:J80)-COUNTA(L15:L74))</f>
        <v/>
      </c>
      <c r="M10" s="2404"/>
      <c r="N10" s="2405"/>
      <c r="O10" s="542" t="str">
        <f>IF(O75="","",SUM(入力1!L68:N71)-COUNTA(O15:O74))</f>
        <v/>
      </c>
      <c r="P10" s="542" t="str">
        <f>IF(P75="","",SUM(入力1!L72:N75)-COUNTA(P15:P74))</f>
        <v/>
      </c>
      <c r="Q10" s="543" t="str">
        <f>IF(Q75="","",SUM(入力1!L77:N80)-COUNTA(Q15:Q74))</f>
        <v/>
      </c>
      <c r="R10" s="2404"/>
      <c r="S10" s="2405"/>
      <c r="T10" s="542" t="str">
        <f>IF(T75="","",SUM(入力1!P68:R71)-COUNTA(T15:T74))</f>
        <v/>
      </c>
      <c r="U10" s="542" t="str">
        <f>IF(U75="","",SUM(入力1!P72:R75)-COUNTA(U15:U74))</f>
        <v/>
      </c>
      <c r="V10" s="543" t="str">
        <f>IF(V75="","",SUM(入力1!P77:R80)-COUNTA(V15:V74))</f>
        <v/>
      </c>
      <c r="W10" s="2410"/>
      <c r="X10" s="2411"/>
      <c r="Y10" s="1117" t="str">
        <f>IF(Y75="","",SUM(入力1!T68:V71)-COUNTA(Y15:Y74))</f>
        <v/>
      </c>
      <c r="Z10" s="1117" t="str">
        <f>IF(Z75="","",SUM(入力1!T72:V75)-COUNTA(Z15:Z74))</f>
        <v/>
      </c>
      <c r="AA10" s="1118" t="str">
        <f>IF(AA75="","",SUM(入力1!T77:V80)-COUNTA(AA15:AA74))</f>
        <v/>
      </c>
      <c r="AB10" s="2410"/>
      <c r="AC10" s="2411"/>
      <c r="AD10" s="1117" t="str">
        <f>IF(AD75="","",SUM(入力1!X68:Z71)-COUNTA(AD15:AD74))</f>
        <v/>
      </c>
      <c r="AE10" s="1117" t="str">
        <f>IF(AE75="","",SUM(入力1!X72:Z75)-COUNTA(AE15:AE74))</f>
        <v/>
      </c>
      <c r="AF10" s="1118" t="str">
        <f>IF(AF75="","",SUM(入力1!X77:Z80)-COUNTA(AF15:AF74))</f>
        <v/>
      </c>
      <c r="AG10" s="2410"/>
      <c r="AH10" s="2411"/>
      <c r="AI10" s="1117" t="str">
        <f>IF(AI75="","",SUM(入力1!AB68:AD71)-COUNTA(AI15:AI74))</f>
        <v/>
      </c>
      <c r="AJ10" s="1118" t="str">
        <f>IF(AJ75="","",SUM(入力1!AB72:AD75)-COUNTA(AJ15:AJ74))</f>
        <v/>
      </c>
      <c r="AK10" s="2383"/>
      <c r="AL10" s="2384"/>
      <c r="AM10" s="2384"/>
      <c r="AN10" s="2385"/>
      <c r="AO10" s="2384"/>
      <c r="AP10" s="2384"/>
      <c r="AQ10" s="2384"/>
      <c r="AR10" s="2385"/>
      <c r="AS10" s="569"/>
      <c r="BN10" s="2465" t="s">
        <v>286</v>
      </c>
      <c r="BO10" s="2466"/>
      <c r="BP10" s="628">
        <f t="shared" si="0"/>
        <v>0</v>
      </c>
      <c r="BQ10" s="2459">
        <f t="shared" si="0"/>
        <v>0</v>
      </c>
      <c r="BR10" s="2460"/>
      <c r="BS10" s="2128">
        <f>COUNTIFS($G$15:$G$74,"○",$F$15:$F$74,"一般(19歳～)",$BJ$15:$BJ$74,"&gt;0",$BL$15:$BL$74,"&gt;=0")</f>
        <v>0</v>
      </c>
      <c r="BT10" s="2129"/>
      <c r="BU10" s="2467">
        <f>COUNTIFS($G$15:$G$74,"○",$F$15:$F$74,"一般(19歳～)",$BK$15:$BK$74,"&gt;0",$BL$15:$BL$74,"&lt;0")</f>
        <v>0</v>
      </c>
      <c r="BV10" s="2468"/>
      <c r="BW10" s="2459">
        <f t="shared" si="1"/>
        <v>0</v>
      </c>
      <c r="BX10" s="2460"/>
      <c r="BY10" s="2128">
        <f>COUNTIFS($H$15:$H$74,"○",$F$15:$F$74,"一般(19歳～)",$BJ$15:$BJ$74,"&gt;0",$BL$15:$BL$74,"&gt;=0")</f>
        <v>0</v>
      </c>
      <c r="BZ10" s="2129"/>
      <c r="CA10" s="2467">
        <f>COUNTIFS($H$15:$H$74,"○",$F$15:$F$74,"一般(19歳～)",$BK$15:$BK$74,"&gt;0",$BL$15:$BL$74,"&lt;0")</f>
        <v>0</v>
      </c>
      <c r="CB10" s="2468"/>
      <c r="CC10" s="579"/>
      <c r="CD10" s="579"/>
      <c r="CE10" s="579"/>
      <c r="CF10" s="579"/>
      <c r="CG10" s="579"/>
      <c r="CH10" s="579"/>
      <c r="CI10" s="579"/>
      <c r="CJ10" s="579"/>
      <c r="CK10" s="579"/>
      <c r="CL10" s="579"/>
      <c r="CM10" s="579"/>
      <c r="CN10" s="579"/>
      <c r="CO10" s="579"/>
      <c r="CP10" s="579"/>
      <c r="CQ10" s="579"/>
    </row>
    <row r="11" spans="1:95" ht="15" customHeight="1" thickBot="1" x14ac:dyDescent="0.2">
      <c r="B11" s="2140" t="s">
        <v>373</v>
      </c>
      <c r="C11" s="2141"/>
      <c r="D11" s="2141" t="s">
        <v>155</v>
      </c>
      <c r="E11" s="2265" t="s">
        <v>154</v>
      </c>
      <c r="F11" s="2298" t="s">
        <v>289</v>
      </c>
      <c r="G11" s="2267" t="s">
        <v>97</v>
      </c>
      <c r="H11" s="2269"/>
      <c r="I11" s="2271" t="s">
        <v>152</v>
      </c>
      <c r="J11" s="2272"/>
      <c r="K11" s="2306" t="s">
        <v>97</v>
      </c>
      <c r="L11" s="2319" t="s">
        <v>97</v>
      </c>
      <c r="M11" s="2271" t="s">
        <v>152</v>
      </c>
      <c r="N11" s="2272"/>
      <c r="O11" s="2306" t="s">
        <v>97</v>
      </c>
      <c r="P11" s="2306" t="s">
        <v>97</v>
      </c>
      <c r="Q11" s="2319" t="s">
        <v>97</v>
      </c>
      <c r="R11" s="2277" t="s">
        <v>368</v>
      </c>
      <c r="S11" s="2278"/>
      <c r="T11" s="2306" t="s">
        <v>97</v>
      </c>
      <c r="U11" s="2308"/>
      <c r="V11" s="2310"/>
      <c r="W11" s="2089"/>
      <c r="X11" s="2090"/>
      <c r="Y11" s="2087"/>
      <c r="Z11" s="2087"/>
      <c r="AA11" s="2336"/>
      <c r="AB11" s="2089"/>
      <c r="AC11" s="2090"/>
      <c r="AD11" s="2087"/>
      <c r="AE11" s="2363"/>
      <c r="AF11" s="2361"/>
      <c r="AG11" s="2089"/>
      <c r="AH11" s="2090"/>
      <c r="AI11" s="2087"/>
      <c r="AJ11" s="2336"/>
      <c r="AK11" s="2355"/>
      <c r="AL11" s="2356"/>
      <c r="AM11" s="2356"/>
      <c r="AN11" s="2357"/>
      <c r="AO11" s="2349" t="s">
        <v>301</v>
      </c>
      <c r="AP11" s="2350"/>
      <c r="AQ11" s="2350"/>
      <c r="AR11" s="2351"/>
      <c r="AS11" s="570"/>
      <c r="BK11" s="579"/>
      <c r="BL11" s="579"/>
      <c r="BM11" s="579"/>
      <c r="BN11" s="2479" t="s">
        <v>456</v>
      </c>
      <c r="BO11" s="2480"/>
      <c r="BP11" s="630">
        <f t="shared" si="0"/>
        <v>0</v>
      </c>
      <c r="BQ11" s="2463">
        <f t="shared" si="0"/>
        <v>0</v>
      </c>
      <c r="BR11" s="2464"/>
      <c r="BS11" s="2132">
        <f>COUNTIFS($G$15:$G$74,"○",$F$15:$F$74,"バス・カメラマン等",$BJ$15:$BJ$74,"&gt;0",$BL$15:$BL$74,"&gt;=0")</f>
        <v>0</v>
      </c>
      <c r="BT11" s="2133"/>
      <c r="BU11" s="2481">
        <f>COUNTIFS($G$15:$G$74,"○",$F$15:$F$74,"バス・カメラマン等",$BK$15:$BK$74,"&gt;0",$BL$15:$BL$74,"&lt;0")</f>
        <v>0</v>
      </c>
      <c r="BV11" s="2482"/>
      <c r="BW11" s="2463">
        <f t="shared" si="1"/>
        <v>0</v>
      </c>
      <c r="BX11" s="2464"/>
      <c r="BY11" s="2132">
        <f>COUNTIFS($H$15:$H$74,"○",$F$15:$F$74,"バス・カメラマン等",$BJ$15:$BJ$74,"&gt;0",$BL$15:$BL$74,"&gt;=0")</f>
        <v>0</v>
      </c>
      <c r="BZ11" s="2133"/>
      <c r="CA11" s="2481">
        <f>COUNTIFS($H$15:$H$74,"○",$F$15:$F$74,"バス・カメラマン等",$BK$15:$BK$74,"&gt;0",$BL$15:$BL$74,"&lt;0")</f>
        <v>0</v>
      </c>
      <c r="CB11" s="2482"/>
      <c r="CC11" s="579"/>
      <c r="CD11" s="579"/>
      <c r="CE11" s="579"/>
      <c r="CF11" s="579"/>
      <c r="CG11" s="579"/>
      <c r="CH11" s="579"/>
      <c r="CI11" s="579"/>
      <c r="CJ11" s="579"/>
      <c r="CK11" s="579"/>
      <c r="CL11" s="579"/>
      <c r="CM11" s="579"/>
      <c r="CN11" s="579"/>
      <c r="CO11" s="579"/>
      <c r="CP11" s="579"/>
      <c r="CQ11" s="579"/>
    </row>
    <row r="12" spans="1:95" ht="9" customHeight="1" thickBot="1" x14ac:dyDescent="0.2">
      <c r="B12" s="2142"/>
      <c r="C12" s="2143"/>
      <c r="D12" s="2143"/>
      <c r="E12" s="2266"/>
      <c r="F12" s="2299"/>
      <c r="G12" s="2268"/>
      <c r="H12" s="2270"/>
      <c r="I12" s="2273"/>
      <c r="J12" s="2274"/>
      <c r="K12" s="2307"/>
      <c r="L12" s="2320"/>
      <c r="M12" s="2273"/>
      <c r="N12" s="2274"/>
      <c r="O12" s="2307"/>
      <c r="P12" s="2307"/>
      <c r="Q12" s="2320"/>
      <c r="R12" s="2279"/>
      <c r="S12" s="2280"/>
      <c r="T12" s="2307"/>
      <c r="U12" s="2309"/>
      <c r="V12" s="2311"/>
      <c r="W12" s="2091"/>
      <c r="X12" s="2092"/>
      <c r="Y12" s="2088"/>
      <c r="Z12" s="2088"/>
      <c r="AA12" s="2337"/>
      <c r="AB12" s="2091"/>
      <c r="AC12" s="2092"/>
      <c r="AD12" s="2088"/>
      <c r="AE12" s="2364"/>
      <c r="AF12" s="2362"/>
      <c r="AG12" s="2091"/>
      <c r="AH12" s="2092"/>
      <c r="AI12" s="2088"/>
      <c r="AJ12" s="2337"/>
      <c r="AK12" s="2358"/>
      <c r="AL12" s="2359"/>
      <c r="AM12" s="2359"/>
      <c r="AN12" s="2360"/>
      <c r="AO12" s="2352"/>
      <c r="AP12" s="2353"/>
      <c r="AQ12" s="2353"/>
      <c r="AR12" s="2354"/>
      <c r="AS12" s="570"/>
      <c r="BK12" s="579"/>
      <c r="BL12" s="579"/>
      <c r="BM12" s="579"/>
      <c r="BN12" s="579"/>
      <c r="BO12" s="579"/>
      <c r="BP12" s="579"/>
      <c r="BQ12" s="579"/>
      <c r="BR12" s="579"/>
      <c r="BS12" s="579"/>
      <c r="BT12" s="579"/>
      <c r="BU12" s="579"/>
      <c r="BV12" s="579"/>
      <c r="BW12" s="579"/>
      <c r="BX12" s="579"/>
      <c r="BY12" s="579"/>
      <c r="BZ12" s="579"/>
      <c r="CA12" s="579"/>
      <c r="CB12" s="579"/>
      <c r="CC12" s="579"/>
      <c r="CD12" s="579"/>
      <c r="CE12" s="579"/>
      <c r="CF12" s="579"/>
      <c r="CG12" s="579"/>
      <c r="CH12" s="579"/>
      <c r="CI12" s="579"/>
      <c r="CJ12" s="579"/>
      <c r="CK12" s="579"/>
      <c r="CL12" s="579"/>
      <c r="CM12" s="579"/>
      <c r="CN12" s="579"/>
      <c r="CO12" s="579"/>
      <c r="CP12" s="579"/>
    </row>
    <row r="13" spans="1:95" ht="12" customHeight="1" x14ac:dyDescent="0.15">
      <c r="B13" s="2144" t="s">
        <v>372</v>
      </c>
      <c r="C13" s="2145"/>
      <c r="D13" s="2293" t="s">
        <v>375</v>
      </c>
      <c r="E13" s="2294">
        <v>30</v>
      </c>
      <c r="F13" s="2253" t="s">
        <v>431</v>
      </c>
      <c r="G13" s="2255"/>
      <c r="H13" s="2257" t="s">
        <v>374</v>
      </c>
      <c r="I13" s="2259" t="s">
        <v>153</v>
      </c>
      <c r="J13" s="2260"/>
      <c r="K13" s="2263" t="s">
        <v>97</v>
      </c>
      <c r="L13" s="2275"/>
      <c r="M13" s="2237"/>
      <c r="N13" s="2238"/>
      <c r="O13" s="2241"/>
      <c r="P13" s="2241"/>
      <c r="Q13" s="2329"/>
      <c r="R13" s="2237"/>
      <c r="S13" s="2238"/>
      <c r="T13" s="2241"/>
      <c r="U13" s="2315"/>
      <c r="V13" s="2317"/>
      <c r="W13" s="2325"/>
      <c r="X13" s="2326"/>
      <c r="Y13" s="2321"/>
      <c r="Z13" s="2321"/>
      <c r="AA13" s="2323"/>
      <c r="AB13" s="2325"/>
      <c r="AC13" s="2326"/>
      <c r="AD13" s="2321"/>
      <c r="AE13" s="2331"/>
      <c r="AF13" s="2333"/>
      <c r="AG13" s="2325"/>
      <c r="AH13" s="2326"/>
      <c r="AI13" s="2321"/>
      <c r="AJ13" s="2323"/>
      <c r="AK13" s="2415" t="s">
        <v>385</v>
      </c>
      <c r="AL13" s="2416"/>
      <c r="AM13" s="2416"/>
      <c r="AN13" s="2417"/>
      <c r="AO13" s="2418"/>
      <c r="AP13" s="2419"/>
      <c r="AQ13" s="2419"/>
      <c r="AR13" s="2420"/>
      <c r="AS13" s="570"/>
      <c r="BM13" s="579"/>
      <c r="BN13" s="579"/>
      <c r="BO13" s="579"/>
      <c r="BP13" s="579"/>
      <c r="BQ13" s="579"/>
      <c r="BR13" s="579"/>
      <c r="BS13" s="2443" t="s">
        <v>248</v>
      </c>
      <c r="BT13" s="2444"/>
      <c r="BU13" s="2444"/>
      <c r="BV13" s="2445"/>
      <c r="BW13" s="2444" t="s">
        <v>249</v>
      </c>
      <c r="BX13" s="2444"/>
      <c r="BY13" s="2444"/>
      <c r="BZ13" s="2445"/>
      <c r="CA13" s="2444" t="s">
        <v>250</v>
      </c>
      <c r="CB13" s="2444"/>
      <c r="CC13" s="2444"/>
      <c r="CD13" s="2445"/>
      <c r="CE13" s="2444" t="s">
        <v>457</v>
      </c>
      <c r="CF13" s="2444"/>
      <c r="CG13" s="2444"/>
      <c r="CH13" s="2445"/>
      <c r="CI13" s="2444" t="s">
        <v>449</v>
      </c>
      <c r="CJ13" s="2444"/>
      <c r="CK13" s="2444"/>
      <c r="CL13" s="2445"/>
      <c r="CM13" s="2444" t="s">
        <v>450</v>
      </c>
      <c r="CN13" s="2444"/>
      <c r="CO13" s="2444"/>
      <c r="CP13" s="2445"/>
    </row>
    <row r="14" spans="1:95" ht="12" customHeight="1" thickBot="1" x14ac:dyDescent="0.2">
      <c r="B14" s="2146"/>
      <c r="C14" s="2147"/>
      <c r="D14" s="2147"/>
      <c r="E14" s="2295"/>
      <c r="F14" s="2254"/>
      <c r="G14" s="2256"/>
      <c r="H14" s="2258"/>
      <c r="I14" s="2261"/>
      <c r="J14" s="2262"/>
      <c r="K14" s="2264"/>
      <c r="L14" s="2276"/>
      <c r="M14" s="2239"/>
      <c r="N14" s="2240"/>
      <c r="O14" s="2242"/>
      <c r="P14" s="2242"/>
      <c r="Q14" s="2330"/>
      <c r="R14" s="2239"/>
      <c r="S14" s="2240"/>
      <c r="T14" s="2242"/>
      <c r="U14" s="2316"/>
      <c r="V14" s="2318"/>
      <c r="W14" s="2327"/>
      <c r="X14" s="2328"/>
      <c r="Y14" s="2322"/>
      <c r="Z14" s="2322"/>
      <c r="AA14" s="2324"/>
      <c r="AB14" s="2327"/>
      <c r="AC14" s="2328"/>
      <c r="AD14" s="2322"/>
      <c r="AE14" s="2332"/>
      <c r="AF14" s="2334"/>
      <c r="AG14" s="2327"/>
      <c r="AH14" s="2328"/>
      <c r="AI14" s="2322"/>
      <c r="AJ14" s="2324"/>
      <c r="AK14" s="2340" t="s">
        <v>427</v>
      </c>
      <c r="AL14" s="2341"/>
      <c r="AM14" s="2341"/>
      <c r="AN14" s="2342"/>
      <c r="AO14" s="2343"/>
      <c r="AP14" s="2344"/>
      <c r="AQ14" s="2344"/>
      <c r="AR14" s="2345"/>
      <c r="AS14" s="570"/>
      <c r="AU14" s="208"/>
      <c r="AV14" s="208"/>
      <c r="AW14" s="208"/>
      <c r="AX14" s="208"/>
      <c r="AY14" s="208"/>
      <c r="AZ14" s="208"/>
      <c r="BJ14" s="598" t="s">
        <v>459</v>
      </c>
      <c r="BK14" s="598" t="s">
        <v>460</v>
      </c>
      <c r="BL14" s="598" t="s">
        <v>461</v>
      </c>
      <c r="BM14" s="598"/>
      <c r="BN14" s="580"/>
      <c r="BO14" s="580"/>
      <c r="BP14" s="580"/>
      <c r="BQ14" s="580"/>
      <c r="BR14" s="580"/>
      <c r="BS14" s="2446"/>
      <c r="BT14" s="2447"/>
      <c r="BU14" s="2447"/>
      <c r="BV14" s="2448"/>
      <c r="BW14" s="2447"/>
      <c r="BX14" s="2447"/>
      <c r="BY14" s="2447"/>
      <c r="BZ14" s="2448"/>
      <c r="CA14" s="2447"/>
      <c r="CB14" s="2447"/>
      <c r="CC14" s="2447"/>
      <c r="CD14" s="2448"/>
      <c r="CE14" s="2447"/>
      <c r="CF14" s="2447"/>
      <c r="CG14" s="2447"/>
      <c r="CH14" s="2448"/>
      <c r="CI14" s="2447"/>
      <c r="CJ14" s="2447"/>
      <c r="CK14" s="2447"/>
      <c r="CL14" s="2448"/>
      <c r="CM14" s="2447"/>
      <c r="CN14" s="2447"/>
      <c r="CO14" s="2447"/>
      <c r="CP14" s="2448"/>
    </row>
    <row r="15" spans="1:95" ht="13.5" customHeight="1" thickBot="1" x14ac:dyDescent="0.2">
      <c r="B15" s="2365" t="str">
        <f>IF(AND(D15&lt;&gt;"",AT15="○",BB15="○",BC15="○"),"○","×")</f>
        <v>×</v>
      </c>
      <c r="C15" s="2247">
        <v>1</v>
      </c>
      <c r="D15" s="2248"/>
      <c r="E15" s="2249"/>
      <c r="F15" s="2243"/>
      <c r="G15" s="2229"/>
      <c r="H15" s="2250"/>
      <c r="I15" s="2296"/>
      <c r="J15" s="2297"/>
      <c r="K15" s="2251"/>
      <c r="L15" s="2252"/>
      <c r="M15" s="2225"/>
      <c r="N15" s="2226"/>
      <c r="O15" s="2232"/>
      <c r="P15" s="2232"/>
      <c r="Q15" s="2230"/>
      <c r="R15" s="2225"/>
      <c r="S15" s="2226"/>
      <c r="T15" s="2232"/>
      <c r="U15" s="2232"/>
      <c r="V15" s="2230"/>
      <c r="W15" s="2235"/>
      <c r="X15" s="2236"/>
      <c r="Y15" s="2233"/>
      <c r="Z15" s="2233"/>
      <c r="AA15" s="2234"/>
      <c r="AB15" s="2235"/>
      <c r="AC15" s="2236"/>
      <c r="AD15" s="2233"/>
      <c r="AE15" s="2233"/>
      <c r="AF15" s="2234"/>
      <c r="AG15" s="2235"/>
      <c r="AH15" s="2236"/>
      <c r="AI15" s="2233"/>
      <c r="AJ15" s="2234"/>
      <c r="AK15" s="2186"/>
      <c r="AL15" s="2187"/>
      <c r="AM15" s="2187"/>
      <c r="AN15" s="2188"/>
      <c r="AO15" s="2346"/>
      <c r="AP15" s="2347"/>
      <c r="AQ15" s="2347"/>
      <c r="AR15" s="2348"/>
      <c r="AS15" s="571"/>
      <c r="AT15" s="572" t="str">
        <f>IF(OR(AND(D15&lt;&gt;"",OR(AND(E15&lt;&gt;"",F15&lt;&gt;"",OR(G15&lt;&gt;"",H15&lt;&gt;"")),AND(E15="",F15="バス・カメラマン等"))),AND(D15="",E15="",F15="",OR(G15="",H15=""))),"○","×")</f>
        <v>○</v>
      </c>
      <c r="AU15" s="2182" t="str">
        <f>IF(AND(E15&lt;&gt;"",E15&lt;=2),"2歳児以下","")</f>
        <v/>
      </c>
      <c r="AV15" s="2182" t="str">
        <f>IF(OR(AND(3&lt;=E15,E15&lt;=6),COUNTIF(E15, "幼*"),COUNTIF(E15, "年少"),COUNTIF(E15, "年中"),COUNTIF(E15, "年長")),"3歳-学齢前","")</f>
        <v/>
      </c>
      <c r="AW15" s="2182" t="str">
        <f>IF(OR(AND(6&lt;=E15,E15&lt;=12),COUNTIF(E15, "小*")),"小学生","")</f>
        <v/>
      </c>
      <c r="AX15" s="2182" t="str">
        <f>IF(OR(AND(12&lt;=E15,E15&lt;=15),COUNTIF(E15, "中*")),"中学生","")</f>
        <v/>
      </c>
      <c r="AY15" s="2182" t="str">
        <f>IF(OR(AND(15&lt;=E15,E15&lt;=18),COUNTIF(E15, "高*")),"高校生(～18歳)","")</f>
        <v/>
      </c>
      <c r="AZ15" s="2182" t="str">
        <f>IF(OR(19&lt;=E15,COUNTIF(E15, "大*"),COUNTIF(E15, "*院*"),COUNTIF(E15, "*専*")),"一般(19歳～)","")</f>
        <v/>
      </c>
      <c r="BA15" s="2182" t="s">
        <v>425</v>
      </c>
      <c r="BB15" s="572" t="str">
        <f>IF(OR(AND(D15="",I15="",M15="",R15="",W15="",AB15="",AG15=""),AND(D15&lt;&gt;"",OR(I15&lt;&gt;"",M15&lt;&gt;"",R15&lt;&gt;"",W15&lt;&gt;"",AB15&lt;&gt;"",AG15&lt;&gt;""))),"○","×")</f>
        <v>○</v>
      </c>
      <c r="BC15" s="572" t="str">
        <f>IF(AND(BD15="○",BE15="○",BF15="○",BG15="○",BH15="○",BI15="○"),"○","×")</f>
        <v>○</v>
      </c>
      <c r="BD15" s="573" t="str">
        <f>IF(AND($I$7=" ",OR(I15&lt;&gt;"",K15&lt;&gt;"",L15&lt;&gt;"")),"×","○")</f>
        <v>○</v>
      </c>
      <c r="BE15" s="573" t="str">
        <f>IF(AND($M$7=" ",OR(M15&lt;&gt;"",O15&lt;&gt;"",P15&lt;&gt;"",Q15&lt;&gt;"")),"×","○")</f>
        <v>○</v>
      </c>
      <c r="BF15" s="573" t="str">
        <f>IF(AND($R$7=" ",OR(R15&lt;&gt;"",T15&lt;&gt;"",U15&lt;&gt;"",V15&lt;&gt;"")),"×","○")</f>
        <v>○</v>
      </c>
      <c r="BG15" s="573" t="str">
        <f>IF(AND($W$7=" ",OR(W15&lt;&gt;"",Y15&lt;&gt;"",Z15&lt;&gt;"",AA15&lt;&gt;"")),"×","○")</f>
        <v>○</v>
      </c>
      <c r="BH15" s="573" t="str">
        <f>IF(AND($AB$7=" ",OR(AB15&lt;&gt;"",AD15&lt;&gt;"",AE15&lt;&gt;"",AF15&lt;&gt;"")),"×","○")</f>
        <v>○</v>
      </c>
      <c r="BI15" s="573" t="str">
        <f>IF(AND($AG$7=" ",OR(AG15&lt;&gt;"",AI15&lt;&gt;"",AJ15&lt;&gt;"")),"×","○")</f>
        <v>○</v>
      </c>
      <c r="BJ15" s="2107" t="e">
        <f>SUMPRODUCT(1/COUNTIF(I15:AH15,"宿泊"))</f>
        <v>#DIV/0!</v>
      </c>
      <c r="BK15" s="2106" t="e">
        <f>SUMPRODUCT(1/COUNTIF(I15:AH15,"日帰り"))</f>
        <v>#DIV/0!</v>
      </c>
      <c r="BL15" s="1509">
        <f>COUNT(BJ15)-COUNT(BK15)</f>
        <v>0</v>
      </c>
      <c r="BM15" s="599"/>
      <c r="BN15" s="2121" t="s">
        <v>451</v>
      </c>
      <c r="BO15" s="2121"/>
      <c r="BP15" s="2121"/>
      <c r="BQ15" s="2121"/>
      <c r="BR15" s="2121"/>
      <c r="BS15" s="2373" t="s">
        <v>282</v>
      </c>
      <c r="BT15" s="2374"/>
      <c r="BU15" s="2375">
        <f>COUNTIFS($I$15:$I$74,"日帰り")</f>
        <v>0</v>
      </c>
      <c r="BV15" s="2376"/>
      <c r="BW15" s="2377" t="s">
        <v>282</v>
      </c>
      <c r="BX15" s="2374"/>
      <c r="BY15" s="2375">
        <f>COUNTIFS($M$15:$M$74,"日帰り")</f>
        <v>0</v>
      </c>
      <c r="BZ15" s="2376"/>
      <c r="CA15" s="2377" t="s">
        <v>282</v>
      </c>
      <c r="CB15" s="2374"/>
      <c r="CC15" s="2375">
        <f>COUNTIFS($R$15:$R$74,"日帰り")</f>
        <v>0</v>
      </c>
      <c r="CD15" s="2376"/>
      <c r="CE15" s="2377" t="s">
        <v>282</v>
      </c>
      <c r="CF15" s="2374"/>
      <c r="CG15" s="2375">
        <f>COUNTIFS($W$15:$W$74,"日帰り")</f>
        <v>0</v>
      </c>
      <c r="CH15" s="2376"/>
      <c r="CI15" s="2377" t="s">
        <v>282</v>
      </c>
      <c r="CJ15" s="2374"/>
      <c r="CK15" s="2375">
        <f>COUNTIFS($AB$15:$AB$74,"日帰り")</f>
        <v>0</v>
      </c>
      <c r="CL15" s="2376"/>
      <c r="CM15" s="2377" t="s">
        <v>282</v>
      </c>
      <c r="CN15" s="2374"/>
      <c r="CO15" s="2375">
        <f>COUNTIFS($AG$15:$AG$74,"日帰り")</f>
        <v>0</v>
      </c>
      <c r="CP15" s="2376"/>
    </row>
    <row r="16" spans="1:95" ht="14.1" customHeight="1" x14ac:dyDescent="0.15">
      <c r="B16" s="2366"/>
      <c r="C16" s="2246"/>
      <c r="D16" s="2227"/>
      <c r="E16" s="2228"/>
      <c r="F16" s="2244"/>
      <c r="G16" s="2195"/>
      <c r="H16" s="2197"/>
      <c r="I16" s="2223"/>
      <c r="J16" s="2224"/>
      <c r="K16" s="2199"/>
      <c r="L16" s="2201"/>
      <c r="M16" s="2223"/>
      <c r="N16" s="2224"/>
      <c r="O16" s="2199"/>
      <c r="P16" s="2199"/>
      <c r="Q16" s="2197"/>
      <c r="R16" s="2223"/>
      <c r="S16" s="2224"/>
      <c r="T16" s="2199"/>
      <c r="U16" s="2199"/>
      <c r="V16" s="2197"/>
      <c r="W16" s="2104"/>
      <c r="X16" s="2105"/>
      <c r="Y16" s="2101"/>
      <c r="Z16" s="2101"/>
      <c r="AA16" s="2099"/>
      <c r="AB16" s="2104"/>
      <c r="AC16" s="2105"/>
      <c r="AD16" s="2101"/>
      <c r="AE16" s="2101"/>
      <c r="AF16" s="2099"/>
      <c r="AG16" s="2104"/>
      <c r="AH16" s="2105"/>
      <c r="AI16" s="2101"/>
      <c r="AJ16" s="2099"/>
      <c r="AK16" s="2189"/>
      <c r="AL16" s="2190"/>
      <c r="AM16" s="2190"/>
      <c r="AN16" s="2191"/>
      <c r="AO16" s="2189"/>
      <c r="AP16" s="2190"/>
      <c r="AQ16" s="2190"/>
      <c r="AR16" s="2191"/>
      <c r="AS16" s="571"/>
      <c r="AT16" s="572"/>
      <c r="AU16" s="2182"/>
      <c r="AV16" s="2182"/>
      <c r="AW16" s="2182"/>
      <c r="AX16" s="2182"/>
      <c r="AY16" s="2182"/>
      <c r="AZ16" s="2182"/>
      <c r="BA16" s="2182"/>
      <c r="BB16" s="574"/>
      <c r="BC16" s="574"/>
      <c r="BD16" s="572"/>
      <c r="BE16" s="572"/>
      <c r="BF16" s="572"/>
      <c r="BG16" s="572"/>
      <c r="BH16" s="572"/>
      <c r="BI16" s="572"/>
      <c r="BJ16" s="2107"/>
      <c r="BK16" s="2106"/>
      <c r="BL16" s="1509"/>
      <c r="BM16" s="599"/>
      <c r="BN16" s="2108" t="s">
        <v>288</v>
      </c>
      <c r="BO16" s="2485"/>
      <c r="BP16" s="621">
        <f>COUNTA(D15:D74)</f>
        <v>0</v>
      </c>
      <c r="BQ16" s="658" t="s">
        <v>77</v>
      </c>
      <c r="BR16" s="665" t="s">
        <v>78</v>
      </c>
      <c r="BS16" s="656" t="s">
        <v>452</v>
      </c>
      <c r="BT16" s="654">
        <f>SUM(BS17:BT23)</f>
        <v>0</v>
      </c>
      <c r="BU16" s="657" t="s">
        <v>453</v>
      </c>
      <c r="BV16" s="601">
        <f>SUM(BU17:BV23)</f>
        <v>0</v>
      </c>
      <c r="BW16" s="659" t="s">
        <v>452</v>
      </c>
      <c r="BX16" s="655">
        <f>SUM(BW17:BX23)</f>
        <v>0</v>
      </c>
      <c r="BY16" s="664" t="s">
        <v>453</v>
      </c>
      <c r="BZ16" s="601">
        <f>SUM(BY17:BZ23)</f>
        <v>0</v>
      </c>
      <c r="CA16" s="659" t="s">
        <v>452</v>
      </c>
      <c r="CB16" s="654">
        <f>SUM(CA17:CB23)</f>
        <v>0</v>
      </c>
      <c r="CC16" s="657" t="s">
        <v>453</v>
      </c>
      <c r="CD16" s="601">
        <f>SUM(CC17:CD23)</f>
        <v>0</v>
      </c>
      <c r="CE16" s="659" t="s">
        <v>452</v>
      </c>
      <c r="CF16" s="655">
        <f>SUM(CE17:CF23)</f>
        <v>0</v>
      </c>
      <c r="CG16" s="664" t="s">
        <v>453</v>
      </c>
      <c r="CH16" s="601">
        <f>SUM(CG17:CH23)</f>
        <v>0</v>
      </c>
      <c r="CI16" s="659" t="s">
        <v>452</v>
      </c>
      <c r="CJ16" s="654">
        <f>SUM(CI17:CJ23)</f>
        <v>0</v>
      </c>
      <c r="CK16" s="657" t="s">
        <v>453</v>
      </c>
      <c r="CL16" s="601">
        <f>SUM(CK17:CL23)</f>
        <v>0</v>
      </c>
      <c r="CM16" s="659" t="s">
        <v>452</v>
      </c>
      <c r="CN16" s="655">
        <f>SUM(CM17:CN23)</f>
        <v>0</v>
      </c>
      <c r="CO16" s="664" t="s">
        <v>453</v>
      </c>
      <c r="CP16" s="600">
        <f>SUM(CO17:CP23)</f>
        <v>0</v>
      </c>
    </row>
    <row r="17" spans="1:94" ht="14.1" customHeight="1" x14ac:dyDescent="0.15">
      <c r="B17" s="2117" t="str">
        <f>IF(AND(D17&lt;&gt;"",AT17="○",BB17="○",BC17="○",D15&lt;&gt;""),"○","×")</f>
        <v>×</v>
      </c>
      <c r="C17" s="2247">
        <v>2</v>
      </c>
      <c r="D17" s="2205"/>
      <c r="E17" s="2207"/>
      <c r="F17" s="2243"/>
      <c r="G17" s="2194"/>
      <c r="H17" s="2196"/>
      <c r="I17" s="2225"/>
      <c r="J17" s="2226"/>
      <c r="K17" s="2198"/>
      <c r="L17" s="2200"/>
      <c r="M17" s="2225"/>
      <c r="N17" s="2226"/>
      <c r="O17" s="2198"/>
      <c r="P17" s="2198"/>
      <c r="Q17" s="2196"/>
      <c r="R17" s="2225"/>
      <c r="S17" s="2226"/>
      <c r="T17" s="2198"/>
      <c r="U17" s="2198"/>
      <c r="V17" s="2196"/>
      <c r="W17" s="2102"/>
      <c r="X17" s="2103"/>
      <c r="Y17" s="2100"/>
      <c r="Z17" s="2100"/>
      <c r="AA17" s="2098"/>
      <c r="AB17" s="2102"/>
      <c r="AC17" s="2103"/>
      <c r="AD17" s="2100"/>
      <c r="AE17" s="2100"/>
      <c r="AF17" s="2098"/>
      <c r="AG17" s="2102"/>
      <c r="AH17" s="2103"/>
      <c r="AI17" s="2100"/>
      <c r="AJ17" s="2098"/>
      <c r="AK17" s="2186"/>
      <c r="AL17" s="2187"/>
      <c r="AM17" s="2187"/>
      <c r="AN17" s="2188"/>
      <c r="AO17" s="2217"/>
      <c r="AP17" s="2218"/>
      <c r="AQ17" s="2218"/>
      <c r="AR17" s="2219"/>
      <c r="AS17" s="571"/>
      <c r="AT17" s="572" t="str">
        <f>IF(OR(AND(D17&lt;&gt;"",OR(AND(E17&lt;&gt;"",F17&lt;&gt;"",OR(G17&lt;&gt;"",H17&lt;&gt;"")),AND(E17="",F17="バス・カメラマン等"))),AND(D17="",E17="",F17="",OR(G17="",H17=""))),"○","×")</f>
        <v>○</v>
      </c>
      <c r="AU17" s="2182" t="str">
        <f>IF(AND(E17&lt;&gt;"",E17&lt;=2),"2歳児以下","")</f>
        <v/>
      </c>
      <c r="AV17" s="2182" t="str">
        <f>IF(OR(AND(3&lt;=E17,E17&lt;=6),COUNTIF(E17, "幼*"),COUNTIF(E17, "年少"),COUNTIF(E17, "年中"),COUNTIF(E17, "年長")),"3歳-学齢前","")</f>
        <v/>
      </c>
      <c r="AW17" s="2182" t="str">
        <f>IF(OR(AND(6&lt;=E17,E17&lt;=12),COUNTIF(E17, "小*")),"小学生","")</f>
        <v/>
      </c>
      <c r="AX17" s="2182" t="str">
        <f>IF(OR(AND(12&lt;=E17,E17&lt;=15),COUNTIF(E17, "中*")),"中学生","")</f>
        <v/>
      </c>
      <c r="AY17" s="2182" t="str">
        <f>IF(OR(AND(15&lt;=E17,E17&lt;=18),COUNTIF(E17, "高*")),"高校生(～18歳)","")</f>
        <v/>
      </c>
      <c r="AZ17" s="2182" t="str">
        <f>IF(OR(19&lt;=E17,COUNTIF(E17, "大*"),COUNTIF(E17, "*院*"),COUNTIF(E17, "*専*")),"一般(19歳～)","")</f>
        <v/>
      </c>
      <c r="BA17" s="2182" t="s">
        <v>425</v>
      </c>
      <c r="BB17" s="572" t="str">
        <f>IF(OR(AND(D17="",I17="",M17="",R17="",W17="",AB17="",AG17=""),AND(D17&lt;&gt;"",OR(I17&lt;&gt;"",M17&lt;&gt;"",R17&lt;&gt;"",W17&lt;&gt;"",AB17&lt;&gt;"",AG17&lt;&gt;""))),"○","×")</f>
        <v>○</v>
      </c>
      <c r="BC17" s="572" t="str">
        <f>IF(AND(BD17="○",BE17="○",BF17="○",BG17="○",BH17="○",BI17="○"),"○","×")</f>
        <v>○</v>
      </c>
      <c r="BD17" s="573" t="str">
        <f>IF(AND($I$7=" ",OR(I17&lt;&gt;"",K17&lt;&gt;"",L17&lt;&gt;"")),"×","○")</f>
        <v>○</v>
      </c>
      <c r="BE17" s="573" t="str">
        <f>IF(AND($M$7=" ",OR(M17&lt;&gt;"",O17&lt;&gt;"",P17&lt;&gt;"",Q17&lt;&gt;"")),"×","○")</f>
        <v>○</v>
      </c>
      <c r="BF17" s="573" t="str">
        <f>IF(AND($R$7=" ",OR(R17&lt;&gt;"",T17&lt;&gt;"",U17&lt;&gt;"",V17&lt;&gt;"")),"×","○")</f>
        <v>○</v>
      </c>
      <c r="BG17" s="573" t="str">
        <f>IF(AND($W$7=" ",OR(W17&lt;&gt;"",Y17&lt;&gt;"",Z17&lt;&gt;"",AA17&lt;&gt;"")),"×","○")</f>
        <v>○</v>
      </c>
      <c r="BH17" s="573" t="str">
        <f>IF(AND($AB$7=" ",OR(AB17&lt;&gt;"",AD17&lt;&gt;"",AE17&lt;&gt;"",AF17&lt;&gt;"")),"×","○")</f>
        <v>○</v>
      </c>
      <c r="BI17" s="573" t="str">
        <f>IF(AND($AG$7=" ",OR(AG17&lt;&gt;"",AI17&lt;&gt;"",AJ17&lt;&gt;"")),"×","○")</f>
        <v>○</v>
      </c>
      <c r="BJ17" s="2107" t="e">
        <f>SUMPRODUCT(1/COUNTIF(I17:AH17,"宿泊"))</f>
        <v>#DIV/0!</v>
      </c>
      <c r="BK17" s="2106" t="e">
        <f>SUMPRODUCT(1/COUNTIF(I17:AH17,"日帰り"))</f>
        <v>#DIV/0!</v>
      </c>
      <c r="BL17" s="1509">
        <f>COUNT(BJ17)-COUNT(BK17)</f>
        <v>0</v>
      </c>
      <c r="BM17" s="599"/>
      <c r="BN17" s="2111" t="s">
        <v>283</v>
      </c>
      <c r="BO17" s="2486"/>
      <c r="BP17" s="588">
        <f t="shared" ref="BP17:BP23" si="2">BQ17+BR17</f>
        <v>0</v>
      </c>
      <c r="BQ17" s="589">
        <f>COUNTIFS($G$15:$G$74,"○",$F$15:$F$74,"2歳児以下")</f>
        <v>0</v>
      </c>
      <c r="BR17" s="622">
        <f>COUNTIFS($H$15:$H$74,"○",$F$15:$F$74,"2歳児以下")</f>
        <v>0</v>
      </c>
      <c r="BS17" s="2452">
        <f>COUNTIFS($G$15:$G$74,"○",$F$15:$F$74,"2歳児以下",$I$15:$I$74,"日帰り")</f>
        <v>0</v>
      </c>
      <c r="BT17" s="2428"/>
      <c r="BU17" s="2424">
        <f>COUNTIFS($H$15:$H$74,"○",$F$15:$F$74,"2歳児以下",$I$15:$I$74,"日帰り")</f>
        <v>0</v>
      </c>
      <c r="BV17" s="2425"/>
      <c r="BW17" s="2426">
        <f>COUNTIFS($G$15:$G$74,"○",$F$15:$F$74,"2歳児以下",$M$15:$M$74,"日帰り")</f>
        <v>0</v>
      </c>
      <c r="BX17" s="2427"/>
      <c r="BY17" s="2426">
        <f>COUNTIFS($H$15:$H$74,"○",$F$15:$F$74,"2歳児以下",$M$15:$M$74,"日帰り")</f>
        <v>0</v>
      </c>
      <c r="BZ17" s="2425"/>
      <c r="CA17" s="2426">
        <f>COUNTIFS($G$15:$G$74,"○",$F$15:$F$74,"2歳児以下",$R$15:$R$74,"日帰り")</f>
        <v>0</v>
      </c>
      <c r="CB17" s="2428"/>
      <c r="CC17" s="2424">
        <f>COUNTIFS($H$15:$H$74,"○",$F$15:$F$74,"2歳児以下",$R$15:$R$74,"日帰り")</f>
        <v>0</v>
      </c>
      <c r="CD17" s="2425"/>
      <c r="CE17" s="2426">
        <f>COUNTIFS($G$15:$G$74,"○",$F$15:$F$74,"2歳児以下",$W$15:$W$74,"日帰り")</f>
        <v>0</v>
      </c>
      <c r="CF17" s="2428"/>
      <c r="CG17" s="2424">
        <f>COUNTIFS($H$15:$H$74,"○",$F$15:$F$74,"2歳児以下",$W$15:$W$74,"日帰り")</f>
        <v>0</v>
      </c>
      <c r="CH17" s="2425"/>
      <c r="CI17" s="2426">
        <f>COUNTIFS($G$15:$G$74,"○",$F$15:$F$74,"2歳児以下",$AB$15:$AB$74,"日帰り")</f>
        <v>0</v>
      </c>
      <c r="CJ17" s="2428"/>
      <c r="CK17" s="2424">
        <f>COUNTIFS($H$15:$H$74,"○",$F$15:$F$74,"2歳児以下",$AB$15:$AB$74,"日帰り")</f>
        <v>0</v>
      </c>
      <c r="CL17" s="2425"/>
      <c r="CM17" s="2426">
        <f>COUNTIFS($G$15:$G$74,"○",$F$15:$F$74,"2歳児以下",$AG$15:$AG$74,"日帰り")</f>
        <v>0</v>
      </c>
      <c r="CN17" s="2427"/>
      <c r="CO17" s="2426">
        <f>COUNTIFS($H$15:$H$74,"○",$F$15:$F$74,"2歳児以下",$AG$15:$AG$74,"日帰り")</f>
        <v>0</v>
      </c>
      <c r="CP17" s="2425"/>
    </row>
    <row r="18" spans="1:94" ht="13.5" customHeight="1" x14ac:dyDescent="0.15">
      <c r="B18" s="2117"/>
      <c r="C18" s="2246"/>
      <c r="D18" s="2227"/>
      <c r="E18" s="2228"/>
      <c r="F18" s="2244"/>
      <c r="G18" s="2195"/>
      <c r="H18" s="2197"/>
      <c r="I18" s="2223"/>
      <c r="J18" s="2224"/>
      <c r="K18" s="2199"/>
      <c r="L18" s="2201"/>
      <c r="M18" s="2223"/>
      <c r="N18" s="2224"/>
      <c r="O18" s="2199"/>
      <c r="P18" s="2199"/>
      <c r="Q18" s="2197"/>
      <c r="R18" s="2223"/>
      <c r="S18" s="2224"/>
      <c r="T18" s="2199"/>
      <c r="U18" s="2199"/>
      <c r="V18" s="2197"/>
      <c r="W18" s="2104"/>
      <c r="X18" s="2105"/>
      <c r="Y18" s="2101"/>
      <c r="Z18" s="2101"/>
      <c r="AA18" s="2099"/>
      <c r="AB18" s="2104"/>
      <c r="AC18" s="2105"/>
      <c r="AD18" s="2101"/>
      <c r="AE18" s="2101"/>
      <c r="AF18" s="2099"/>
      <c r="AG18" s="2104"/>
      <c r="AH18" s="2105"/>
      <c r="AI18" s="2101"/>
      <c r="AJ18" s="2099"/>
      <c r="AK18" s="2189"/>
      <c r="AL18" s="2190"/>
      <c r="AM18" s="2190"/>
      <c r="AN18" s="2191"/>
      <c r="AO18" s="2189"/>
      <c r="AP18" s="2190"/>
      <c r="AQ18" s="2190"/>
      <c r="AR18" s="2191"/>
      <c r="AS18" s="571"/>
      <c r="AT18" s="572"/>
      <c r="AU18" s="2182"/>
      <c r="AV18" s="2182"/>
      <c r="AW18" s="2182"/>
      <c r="AX18" s="2182"/>
      <c r="AY18" s="2182"/>
      <c r="AZ18" s="2182"/>
      <c r="BA18" s="2182"/>
      <c r="BB18" s="574"/>
      <c r="BC18" s="574"/>
      <c r="BD18" s="572"/>
      <c r="BE18" s="572"/>
      <c r="BF18" s="572"/>
      <c r="BG18" s="572"/>
      <c r="BH18" s="572"/>
      <c r="BI18" s="572"/>
      <c r="BJ18" s="2107"/>
      <c r="BK18" s="2106"/>
      <c r="BL18" s="1509"/>
      <c r="BM18" s="599"/>
      <c r="BN18" s="2114" t="s">
        <v>284</v>
      </c>
      <c r="BO18" s="2429"/>
      <c r="BP18" s="590">
        <f t="shared" si="2"/>
        <v>0</v>
      </c>
      <c r="BQ18" s="589">
        <f>COUNTIFS($G$15:$G$74,"○",$F$15:$F$74,"3歳-学齢前")</f>
        <v>0</v>
      </c>
      <c r="BR18" s="623">
        <f>COUNTIFS($H$15:$H$74,"○",$F$15:$F$74,"3歳-学齢前")</f>
        <v>0</v>
      </c>
      <c r="BS18" s="2430">
        <f>COUNTIFS($G$15:$G$74,"○",$F$15:$F$74,"3歳-学齢前",$I$15:$I$74,"日帰り")</f>
        <v>0</v>
      </c>
      <c r="BT18" s="2431"/>
      <c r="BU18" s="2432">
        <f>COUNTIFS($H$15:$H$74,"○",$F$15:$F$74,"3歳-学齢前",$I$15:$I$74,"日帰り")</f>
        <v>0</v>
      </c>
      <c r="BV18" s="2433"/>
      <c r="BW18" s="2434">
        <f>COUNTIFS($G$15:$G$74,"○",$F$15:$F$74,"3歳-学齢前",$M$15:$M$74,"日帰り")</f>
        <v>0</v>
      </c>
      <c r="BX18" s="2431"/>
      <c r="BY18" s="2432">
        <f>COUNTIFS($H$15:$H$74,"○",$F$15:$F$74,"3歳-学齢前",$M$15:$M$74,"日帰り")</f>
        <v>0</v>
      </c>
      <c r="BZ18" s="2433"/>
      <c r="CA18" s="2434">
        <f>COUNTIFS($G$15:$G$74,"○",$F$15:$F$74,"3歳-学齢前",$R$15:$R$74,"日帰り")</f>
        <v>0</v>
      </c>
      <c r="CB18" s="2431"/>
      <c r="CC18" s="2432">
        <f>COUNTIFS($H$15:$H$74,"○",$F$15:$F$74,"3歳-学齢前",$R$15:$R$74,"日帰り")</f>
        <v>0</v>
      </c>
      <c r="CD18" s="2433"/>
      <c r="CE18" s="2434">
        <f>COUNTIFS($G$15:$G$74,"○",$F$15:$F$74,"3歳-学齢前",$W$15:$W$74,"日帰り")</f>
        <v>0</v>
      </c>
      <c r="CF18" s="2431"/>
      <c r="CG18" s="2432">
        <f>COUNTIFS($H$15:$H$74,"○",$F$15:$F$74,"3歳-学齢前",$W$15:$W$74,"日帰り")</f>
        <v>0</v>
      </c>
      <c r="CH18" s="2433"/>
      <c r="CI18" s="2434">
        <f>COUNTIFS($G$15:$G$74,"○",$F$15:$F$74,"3歳-学齢前",$AB$15:$AB$74,"日帰り")</f>
        <v>0</v>
      </c>
      <c r="CJ18" s="2431"/>
      <c r="CK18" s="2432">
        <f>COUNTIFS($H$15:$H$74,"○",$F$15:$F$74,"3歳-学齢前",$AB$15:$AB$74,"日帰り")</f>
        <v>0</v>
      </c>
      <c r="CL18" s="2433"/>
      <c r="CM18" s="2434">
        <f>COUNTIFS($G$15:$G$74,"○",$F$15:$F$74,"3歳-学齢前",$AG$15:$AG$74,"日帰り")</f>
        <v>0</v>
      </c>
      <c r="CN18" s="2431"/>
      <c r="CO18" s="2432">
        <f>COUNTIFS($H$15:$H$74,"○",$F$15:$F$74,"3歳-学齢前",$AG$15:$AG$74,"日帰り")</f>
        <v>0</v>
      </c>
      <c r="CP18" s="2433"/>
    </row>
    <row r="19" spans="1:94" ht="14.1" customHeight="1" x14ac:dyDescent="0.15">
      <c r="A19" s="572" t="str">
        <f>IF(AND(D19="",D21&lt;&gt;""),"×","○")</f>
        <v>○</v>
      </c>
      <c r="B19" s="2117" t="str">
        <f>IF(AND(AT19="○",BB19="○",BC19="○",A19="○"),"○","×")</f>
        <v>○</v>
      </c>
      <c r="C19" s="2245">
        <v>3</v>
      </c>
      <c r="D19" s="2205"/>
      <c r="E19" s="2207"/>
      <c r="F19" s="2243"/>
      <c r="G19" s="2194"/>
      <c r="H19" s="2196"/>
      <c r="I19" s="2211"/>
      <c r="J19" s="2212"/>
      <c r="K19" s="2198"/>
      <c r="L19" s="2200"/>
      <c r="M19" s="2225"/>
      <c r="N19" s="2226"/>
      <c r="O19" s="2198"/>
      <c r="P19" s="2198"/>
      <c r="Q19" s="2196"/>
      <c r="R19" s="2225"/>
      <c r="S19" s="2226"/>
      <c r="T19" s="2198"/>
      <c r="U19" s="2198"/>
      <c r="V19" s="2196"/>
      <c r="W19" s="2102"/>
      <c r="X19" s="2103"/>
      <c r="Y19" s="2100"/>
      <c r="Z19" s="2100"/>
      <c r="AA19" s="2098"/>
      <c r="AB19" s="2102"/>
      <c r="AC19" s="2103"/>
      <c r="AD19" s="2100"/>
      <c r="AE19" s="2100"/>
      <c r="AF19" s="2098"/>
      <c r="AG19" s="2102"/>
      <c r="AH19" s="2103"/>
      <c r="AI19" s="2100"/>
      <c r="AJ19" s="2098"/>
      <c r="AK19" s="2186"/>
      <c r="AL19" s="2187"/>
      <c r="AM19" s="2187"/>
      <c r="AN19" s="2188"/>
      <c r="AO19" s="2217"/>
      <c r="AP19" s="2218"/>
      <c r="AQ19" s="2218"/>
      <c r="AR19" s="2219"/>
      <c r="AS19" s="571"/>
      <c r="AT19" s="572" t="str">
        <f>IF(OR(AND(D19&lt;&gt;"",OR(AND(E19&lt;&gt;"",F19&lt;&gt;"",OR(G19&lt;&gt;"",H19&lt;&gt;"")),AND(E19="",F19="バス・カメラマン等"))),AND(D19="",E19="",F19="",OR(G19="",H19=""))),"○","×")</f>
        <v>○</v>
      </c>
      <c r="AU19" s="2182" t="str">
        <f>IF(AND(E19&lt;&gt;"",E19&lt;=2),"2歳児以下","")</f>
        <v/>
      </c>
      <c r="AV19" s="2182" t="str">
        <f>IF(OR(AND(3&lt;=E19,E19&lt;=6),COUNTIF(E19, "幼*"),COUNTIF(E19, "年少"),COUNTIF(E19, "年中"),COUNTIF(E19, "年長")),"3歳-学齢前","")</f>
        <v/>
      </c>
      <c r="AW19" s="2182" t="str">
        <f>IF(OR(AND(6&lt;=E19,E19&lt;=12),COUNTIF(E19, "小*")),"小学生","")</f>
        <v/>
      </c>
      <c r="AX19" s="2182" t="str">
        <f>IF(OR(AND(12&lt;=E19,E19&lt;=15),COUNTIF(E19, "中*")),"中学生","")</f>
        <v/>
      </c>
      <c r="AY19" s="2182" t="str">
        <f>IF(OR(AND(15&lt;=E19,E19&lt;=18),COUNTIF(E19, "高*")),"高校生(～18歳)","")</f>
        <v/>
      </c>
      <c r="AZ19" s="2182" t="str">
        <f>IF(OR(19&lt;=E19,COUNTIF(E19, "大*"),COUNTIF(E19, "*院*"),COUNTIF(E19, "*専*")),"一般(19歳～)","")</f>
        <v/>
      </c>
      <c r="BA19" s="2182" t="s">
        <v>425</v>
      </c>
      <c r="BB19" s="572" t="str">
        <f>IF(OR(AND(D19="",I19="",M19="",R19="",W19="",AB19="",AG19=""),AND(D19&lt;&gt;"",OR(I19&lt;&gt;"",M19&lt;&gt;"",R19&lt;&gt;"",W19&lt;&gt;"",AB19&lt;&gt;"",AG19&lt;&gt;""))),"○","×")</f>
        <v>○</v>
      </c>
      <c r="BC19" s="572" t="str">
        <f>IF(AND(BD19="○",BE19="○",BF19="○",BG19="○",BH19="○",BI19="○"),"○","×")</f>
        <v>○</v>
      </c>
      <c r="BD19" s="573" t="str">
        <f>IF(AND($I$7=" ",OR(I19&lt;&gt;"",K19&lt;&gt;"",L19&lt;&gt;"")),"×","○")</f>
        <v>○</v>
      </c>
      <c r="BE19" s="573" t="str">
        <f>IF(AND($M$7=" ",OR(M19&lt;&gt;"",O19&lt;&gt;"",P19&lt;&gt;"",Q19&lt;&gt;"")),"×","○")</f>
        <v>○</v>
      </c>
      <c r="BF19" s="573" t="str">
        <f>IF(AND($R$7=" ",OR(R19&lt;&gt;"",T19&lt;&gt;"",U19&lt;&gt;"",V19&lt;&gt;"")),"×","○")</f>
        <v>○</v>
      </c>
      <c r="BG19" s="573" t="str">
        <f>IF(AND($W$7=" ",OR(W19&lt;&gt;"",Y19&lt;&gt;"",Z19&lt;&gt;"",AA19&lt;&gt;"")),"×","○")</f>
        <v>○</v>
      </c>
      <c r="BH19" s="573" t="str">
        <f>IF(AND($AB$7=" ",OR(AB19&lt;&gt;"",AD19&lt;&gt;"",AE19&lt;&gt;"",AF19&lt;&gt;"")),"×","○")</f>
        <v>○</v>
      </c>
      <c r="BI19" s="573" t="str">
        <f>IF(AND($AG$7=" ",OR(AG19&lt;&gt;"",AI19&lt;&gt;"",AJ19&lt;&gt;"")),"×","○")</f>
        <v>○</v>
      </c>
      <c r="BJ19" s="2107" t="e">
        <f>SUMPRODUCT(1/COUNTIF(I19:AH19,"宿泊"))</f>
        <v>#DIV/0!</v>
      </c>
      <c r="BK19" s="2106" t="e">
        <f>SUMPRODUCT(1/COUNTIF(I19:AH19,"日帰り"))</f>
        <v>#DIV/0!</v>
      </c>
      <c r="BL19" s="1509">
        <f>COUNT(BJ19)-COUNT(BK19)</f>
        <v>0</v>
      </c>
      <c r="BM19" s="599"/>
      <c r="BN19" s="2114" t="s">
        <v>83</v>
      </c>
      <c r="BO19" s="2429"/>
      <c r="BP19" s="590">
        <f t="shared" si="2"/>
        <v>0</v>
      </c>
      <c r="BQ19" s="589">
        <f>COUNTIFS($G$15:$G$74,"○",$F$15:$F$74,"小学生")</f>
        <v>0</v>
      </c>
      <c r="BR19" s="623">
        <f>COUNTIFS($H$15:$H$74,"○",$F$15:$F$74,"小学生")</f>
        <v>0</v>
      </c>
      <c r="BS19" s="2430">
        <f>COUNTIFS($G$15:$G$74,"○",$F$15:$F$74,"小学生",$I$15:$I$74,"日帰り")</f>
        <v>0</v>
      </c>
      <c r="BT19" s="2431"/>
      <c r="BU19" s="2432">
        <f>COUNTIFS($H$15:$H$74,"○",$F$15:$F$74,"小学生",$I$15:$I$74,"日帰り")</f>
        <v>0</v>
      </c>
      <c r="BV19" s="2433"/>
      <c r="BW19" s="2434">
        <f>COUNTIFS($G$15:$G$74,"○",$F$15:$F$74,"小学生",$M$15:$M$74,"日帰り")</f>
        <v>0</v>
      </c>
      <c r="BX19" s="2431"/>
      <c r="BY19" s="2432">
        <f>COUNTIFS($H$15:$H$74,"○",$F$15:$F$74,"小学生",$M$15:$M$74,"日帰り")</f>
        <v>0</v>
      </c>
      <c r="BZ19" s="2433"/>
      <c r="CA19" s="2434">
        <f>COUNTIFS($G$15:$G$74,"○",$F$15:$F$74,"小学生",$R$15:$R$74,"日帰り")</f>
        <v>0</v>
      </c>
      <c r="CB19" s="2431"/>
      <c r="CC19" s="2432">
        <f>COUNTIFS($H$15:$H$74,"○",$F$15:$F$74,"小学生",$R$15:$R$74,"日帰り")</f>
        <v>0</v>
      </c>
      <c r="CD19" s="2433"/>
      <c r="CE19" s="2434">
        <f>COUNTIFS($G$15:$G$74,"○",$F$15:$F$74,"小学生",$W$15:$W$74,"日帰り")</f>
        <v>0</v>
      </c>
      <c r="CF19" s="2431"/>
      <c r="CG19" s="2432">
        <f>COUNTIFS($H$15:$H$74,"○",$F$15:$F$74,"小学生",$W$15:$W$74,"日帰り")</f>
        <v>0</v>
      </c>
      <c r="CH19" s="2433"/>
      <c r="CI19" s="2434">
        <f>COUNTIFS($G$15:$G$74,"○",$F$15:$F$74,"小学生",$AB$15:$AB$74,"日帰り")</f>
        <v>0</v>
      </c>
      <c r="CJ19" s="2431"/>
      <c r="CK19" s="2432">
        <f>COUNTIFS($H$15:$H$74,"○",$F$15:$F$74,"小学生",$AB$15:$AB$74,"日帰り")</f>
        <v>0</v>
      </c>
      <c r="CL19" s="2433"/>
      <c r="CM19" s="2434">
        <f>COUNTIFS($G$15:$G$74,"○",$F$15:$F$74,"小学生",$AG$15:$AG$74,"日帰り")</f>
        <v>0</v>
      </c>
      <c r="CN19" s="2431"/>
      <c r="CO19" s="2432">
        <f>COUNTIFS($H$15:$H$74,"○",$F$15:$F$74,"小学生",$AG$15:$AG$74,"日帰り")</f>
        <v>0</v>
      </c>
      <c r="CP19" s="2433"/>
    </row>
    <row r="20" spans="1:94" ht="14.1" customHeight="1" x14ac:dyDescent="0.15">
      <c r="A20" s="572"/>
      <c r="B20" s="2117"/>
      <c r="C20" s="2246"/>
      <c r="D20" s="2227"/>
      <c r="E20" s="2228"/>
      <c r="F20" s="2244"/>
      <c r="G20" s="2195"/>
      <c r="H20" s="2197"/>
      <c r="I20" s="2223"/>
      <c r="J20" s="2224"/>
      <c r="K20" s="2199"/>
      <c r="L20" s="2201"/>
      <c r="M20" s="2223"/>
      <c r="N20" s="2224"/>
      <c r="O20" s="2199"/>
      <c r="P20" s="2199"/>
      <c r="Q20" s="2197"/>
      <c r="R20" s="2223"/>
      <c r="S20" s="2224"/>
      <c r="T20" s="2199"/>
      <c r="U20" s="2199"/>
      <c r="V20" s="2197"/>
      <c r="W20" s="2104"/>
      <c r="X20" s="2105"/>
      <c r="Y20" s="2101"/>
      <c r="Z20" s="2101"/>
      <c r="AA20" s="2099"/>
      <c r="AB20" s="2104"/>
      <c r="AC20" s="2105"/>
      <c r="AD20" s="2101"/>
      <c r="AE20" s="2101"/>
      <c r="AF20" s="2099"/>
      <c r="AG20" s="2104"/>
      <c r="AH20" s="2105"/>
      <c r="AI20" s="2101"/>
      <c r="AJ20" s="2099"/>
      <c r="AK20" s="2189"/>
      <c r="AL20" s="2190"/>
      <c r="AM20" s="2190"/>
      <c r="AN20" s="2191"/>
      <c r="AO20" s="2189"/>
      <c r="AP20" s="2190"/>
      <c r="AQ20" s="2190"/>
      <c r="AR20" s="2191"/>
      <c r="AS20" s="571"/>
      <c r="AT20" s="572"/>
      <c r="AU20" s="2182"/>
      <c r="AV20" s="2182"/>
      <c r="AW20" s="2182"/>
      <c r="AX20" s="2182"/>
      <c r="AY20" s="2182"/>
      <c r="AZ20" s="2182"/>
      <c r="BA20" s="2182"/>
      <c r="BB20" s="574"/>
      <c r="BC20" s="574"/>
      <c r="BD20" s="572"/>
      <c r="BE20" s="572"/>
      <c r="BF20" s="572"/>
      <c r="BG20" s="572"/>
      <c r="BH20" s="572"/>
      <c r="BI20" s="572"/>
      <c r="BJ20" s="2107"/>
      <c r="BK20" s="2106"/>
      <c r="BL20" s="1509"/>
      <c r="BM20" s="599"/>
      <c r="BN20" s="2114" t="s">
        <v>84</v>
      </c>
      <c r="BO20" s="2429"/>
      <c r="BP20" s="590">
        <f t="shared" si="2"/>
        <v>0</v>
      </c>
      <c r="BQ20" s="589">
        <f>COUNTIFS($G$15:$G$74,"○",$F$15:$F$74,"中学生")</f>
        <v>0</v>
      </c>
      <c r="BR20" s="623">
        <f>COUNTIFS($H$15:$H$74,"○",$F$15:$F$74,"中学生")</f>
        <v>0</v>
      </c>
      <c r="BS20" s="2430">
        <f>COUNTIFS($G$15:$G$74,"○",$F$15:$F$74,"中学生",$I$15:$I$74,"日帰り")</f>
        <v>0</v>
      </c>
      <c r="BT20" s="2431"/>
      <c r="BU20" s="2432">
        <f>COUNTIFS($H$15:$H$74,"○",$F$15:$F$74,"中学生",$I$15:$I$74,"日帰り")</f>
        <v>0</v>
      </c>
      <c r="BV20" s="2433"/>
      <c r="BW20" s="2434">
        <f>COUNTIFS($G$15:$G$74,"○",$F$15:$F$74,"中学生",$M$15:$M$74,"日帰り")</f>
        <v>0</v>
      </c>
      <c r="BX20" s="2431"/>
      <c r="BY20" s="2432">
        <f>COUNTIFS($H$15:$H$74,"○",$F$15:$F$74,"中学生",$M$15:$M$74,"日帰り")</f>
        <v>0</v>
      </c>
      <c r="BZ20" s="2433"/>
      <c r="CA20" s="2434">
        <f>COUNTIFS($G$15:$G$74,"○",$F$15:$F$74,"中学生",$R$15:$R$74,"日帰り")</f>
        <v>0</v>
      </c>
      <c r="CB20" s="2431"/>
      <c r="CC20" s="2432">
        <f>COUNTIFS($H$15:$H$74,"○",$F$15:$F$74,"中学生",$R$15:$R$74,"日帰り")</f>
        <v>0</v>
      </c>
      <c r="CD20" s="2433"/>
      <c r="CE20" s="2434">
        <f>COUNTIFS($G$15:$G$74,"○",$F$15:$F$74,"中学生",$W$15:$W$74,"日帰り")</f>
        <v>0</v>
      </c>
      <c r="CF20" s="2431"/>
      <c r="CG20" s="2432">
        <f>COUNTIFS($H$15:$H$74,"○",$F$15:$F$74,"中学生",$W$15:$W$74,"日帰り")</f>
        <v>0</v>
      </c>
      <c r="CH20" s="2433"/>
      <c r="CI20" s="2434">
        <f>COUNTIFS($G$15:$G$74,"○",$F$15:$F$74,"中学生",$AB$15:$AB$74,"日帰り")</f>
        <v>0</v>
      </c>
      <c r="CJ20" s="2431"/>
      <c r="CK20" s="2432">
        <f>COUNTIFS($H$15:$H$74,"○",$F$15:$F$74,"中学生",$AB$15:$AB$74,"日帰り")</f>
        <v>0</v>
      </c>
      <c r="CL20" s="2433"/>
      <c r="CM20" s="2434">
        <f>COUNTIFS($G$15:$G$74,"○",$F$15:$F$74,"中学生",$AG$15:$AG$74,"日帰り")</f>
        <v>0</v>
      </c>
      <c r="CN20" s="2431"/>
      <c r="CO20" s="2432">
        <f>COUNTIFS($H$15:$H$74,"○",$F$15:$F$74,"中学生",$AG$15:$AG$74,"日帰り")</f>
        <v>0</v>
      </c>
      <c r="CP20" s="2433"/>
    </row>
    <row r="21" spans="1:94" ht="14.1" customHeight="1" x14ac:dyDescent="0.15">
      <c r="A21" s="572" t="str">
        <f>IF(AND(D21="",D23&lt;&gt;""),"×","○")</f>
        <v>○</v>
      </c>
      <c r="B21" s="2117" t="str">
        <f>IF(AND(AT21="○",BB21="○",BC21="○",A21="○"),"○","×")</f>
        <v>○</v>
      </c>
      <c r="C21" s="2245">
        <v>4</v>
      </c>
      <c r="D21" s="2205"/>
      <c r="E21" s="2207"/>
      <c r="F21" s="2243"/>
      <c r="G21" s="2194"/>
      <c r="H21" s="2196"/>
      <c r="I21" s="2211"/>
      <c r="J21" s="2212"/>
      <c r="K21" s="2198"/>
      <c r="L21" s="2200"/>
      <c r="M21" s="2225"/>
      <c r="N21" s="2226"/>
      <c r="O21" s="2198"/>
      <c r="P21" s="2198"/>
      <c r="Q21" s="2196"/>
      <c r="R21" s="2225"/>
      <c r="S21" s="2226"/>
      <c r="T21" s="2198"/>
      <c r="U21" s="2198"/>
      <c r="V21" s="2196"/>
      <c r="W21" s="2102"/>
      <c r="X21" s="2103"/>
      <c r="Y21" s="2100"/>
      <c r="Z21" s="2100"/>
      <c r="AA21" s="2098"/>
      <c r="AB21" s="2102"/>
      <c r="AC21" s="2103"/>
      <c r="AD21" s="2100"/>
      <c r="AE21" s="2100"/>
      <c r="AF21" s="2098"/>
      <c r="AG21" s="2102"/>
      <c r="AH21" s="2103"/>
      <c r="AI21" s="2100"/>
      <c r="AJ21" s="2098"/>
      <c r="AK21" s="2186"/>
      <c r="AL21" s="2187"/>
      <c r="AM21" s="2187"/>
      <c r="AN21" s="2188"/>
      <c r="AO21" s="2217"/>
      <c r="AP21" s="2218"/>
      <c r="AQ21" s="2218"/>
      <c r="AR21" s="2219"/>
      <c r="AS21" s="571"/>
      <c r="AT21" s="572" t="str">
        <f>IF(OR(AND(D21&lt;&gt;"",OR(AND(E21&lt;&gt;"",F21&lt;&gt;"",OR(G21&lt;&gt;"",H21&lt;&gt;"")),AND(E21="",F21="バス・カメラマン等"))),AND(D21="",E21="",F21="",OR(G21="",H21=""))),"○","×")</f>
        <v>○</v>
      </c>
      <c r="AU21" s="2182" t="str">
        <f>IF(AND(E21&lt;&gt;"",E21&lt;=2),"2歳児以下","")</f>
        <v/>
      </c>
      <c r="AV21" s="2182" t="str">
        <f>IF(OR(AND(3&lt;=E21,E21&lt;=6),COUNTIF(E21, "幼*"),COUNTIF(E21, "年少"),COUNTIF(E21, "年中"),COUNTIF(E21, "年長")),"3歳-学齢前","")</f>
        <v/>
      </c>
      <c r="AW21" s="2182" t="str">
        <f>IF(OR(AND(6&lt;=E21,E21&lt;=12),COUNTIF(E21, "小*")),"小学生","")</f>
        <v/>
      </c>
      <c r="AX21" s="2182" t="str">
        <f>IF(OR(AND(12&lt;=E21,E21&lt;=15),COUNTIF(E21, "中*")),"中学生","")</f>
        <v/>
      </c>
      <c r="AY21" s="2182" t="str">
        <f>IF(OR(AND(15&lt;=E21,E21&lt;=18),COUNTIF(E21, "高*")),"高校生(～18歳)","")</f>
        <v/>
      </c>
      <c r="AZ21" s="2182" t="str">
        <f>IF(OR(19&lt;=E21,COUNTIF(E21, "大*"),COUNTIF(E21, "*院*"),COUNTIF(E21, "*専*")),"一般(19歳～)","")</f>
        <v/>
      </c>
      <c r="BA21" s="2182" t="s">
        <v>425</v>
      </c>
      <c r="BB21" s="572" t="str">
        <f>IF(OR(AND(D21="",I21="",M21="",R21="",W21="",AB21="",AG21=""),AND(D21&lt;&gt;"",OR(I21&lt;&gt;"",M21&lt;&gt;"",R21&lt;&gt;"",W21&lt;&gt;"",AB21&lt;&gt;"",AG21&lt;&gt;""))),"○","×")</f>
        <v>○</v>
      </c>
      <c r="BC21" s="572" t="str">
        <f>IF(AND(BD21="○",BE21="○",BF21="○",BG21="○",BH21="○",BI21="○"),"○","×")</f>
        <v>○</v>
      </c>
      <c r="BD21" s="573" t="str">
        <f>IF(AND($I$7=" ",OR(I21&lt;&gt;"",K21&lt;&gt;"",L21&lt;&gt;"")),"×","○")</f>
        <v>○</v>
      </c>
      <c r="BE21" s="573" t="str">
        <f>IF(AND($M$7=" ",OR(M21&lt;&gt;"",O21&lt;&gt;"",P21&lt;&gt;"",Q21&lt;&gt;"")),"×","○")</f>
        <v>○</v>
      </c>
      <c r="BF21" s="573" t="str">
        <f>IF(AND($R$7=" ",OR(R21&lt;&gt;"",T21&lt;&gt;"",U21&lt;&gt;"",V21&lt;&gt;"")),"×","○")</f>
        <v>○</v>
      </c>
      <c r="BG21" s="573" t="str">
        <f>IF(AND($W$7=" ",OR(W21&lt;&gt;"",Y21&lt;&gt;"",Z21&lt;&gt;"",AA21&lt;&gt;"")),"×","○")</f>
        <v>○</v>
      </c>
      <c r="BH21" s="573" t="str">
        <f>IF(AND($AB$7=" ",OR(AB21&lt;&gt;"",AD21&lt;&gt;"",AE21&lt;&gt;"",AF21&lt;&gt;"")),"×","○")</f>
        <v>○</v>
      </c>
      <c r="BI21" s="573" t="str">
        <f>IF(AND($AG$7=" ",OR(AG21&lt;&gt;"",AI21&lt;&gt;"",AJ21&lt;&gt;"")),"×","○")</f>
        <v>○</v>
      </c>
      <c r="BJ21" s="2107" t="e">
        <f>SUMPRODUCT(1/COUNTIF(I21:AH21,"宿泊"))</f>
        <v>#DIV/0!</v>
      </c>
      <c r="BK21" s="2106" t="e">
        <f>SUMPRODUCT(1/COUNTIF(I21:AH21,"日帰り"))</f>
        <v>#DIV/0!</v>
      </c>
      <c r="BL21" s="1509">
        <f>COUNT(BJ21)-COUNT(BK21)</f>
        <v>0</v>
      </c>
      <c r="BM21" s="599"/>
      <c r="BN21" s="2114" t="s">
        <v>285</v>
      </c>
      <c r="BO21" s="2429"/>
      <c r="BP21" s="590">
        <f t="shared" si="2"/>
        <v>0</v>
      </c>
      <c r="BQ21" s="589">
        <f>COUNTIFS($G$15:$G$74,"○",$F$15:$F$74,"高校生(～18歳)")</f>
        <v>0</v>
      </c>
      <c r="BR21" s="623">
        <f>COUNTIFS($H$15:$H$74,"○",$F$15:$F$74,"高校生(～18歳)")</f>
        <v>0</v>
      </c>
      <c r="BS21" s="2430">
        <f>COUNTIFS($G$15:$G$74,"○",$F$15:$F$74,"高校生(～18歳)",$I$15:$I$74,"日帰り")</f>
        <v>0</v>
      </c>
      <c r="BT21" s="2431"/>
      <c r="BU21" s="2432">
        <f>COUNTIFS($H$15:$H$74,"○",$F$15:$F$74,"高校生(～18歳)",$I$15:$I$74,"日帰り")</f>
        <v>0</v>
      </c>
      <c r="BV21" s="2433"/>
      <c r="BW21" s="2434">
        <f>COUNTIFS($G$15:$G$74,"○",$F$15:$F$74,"高校生(～18歳)",$M$15:$M$74,"日帰り")</f>
        <v>0</v>
      </c>
      <c r="BX21" s="2431"/>
      <c r="BY21" s="2432">
        <f>COUNTIFS($H$15:$H$74,"○",$F$15:$F$74,"高校生(～18歳)",$M$15:$M$74,"日帰り")</f>
        <v>0</v>
      </c>
      <c r="BZ21" s="2433"/>
      <c r="CA21" s="2434">
        <f>COUNTIFS($G$15:$G$74,"○",$F$15:$F$74,"高校生(～18歳)",$R$15:$R$74,"日帰り")</f>
        <v>0</v>
      </c>
      <c r="CB21" s="2431"/>
      <c r="CC21" s="2432">
        <f>COUNTIFS($H$15:$H$74,"○",$F$15:$F$74,"高校生(～18歳)",$R$15:$R$74,"日帰り")</f>
        <v>0</v>
      </c>
      <c r="CD21" s="2433"/>
      <c r="CE21" s="2434">
        <f>COUNTIFS($G$15:$G$74,"○",$F$15:$F$74,"高校生(～18歳)",$W$15:$W$74,"日帰り")</f>
        <v>0</v>
      </c>
      <c r="CF21" s="2431"/>
      <c r="CG21" s="2432">
        <f>COUNTIFS($H$15:$H$74,"○",$F$15:$F$74,"高校生(～18歳)",$W$15:$W$74,"日帰り")</f>
        <v>0</v>
      </c>
      <c r="CH21" s="2433"/>
      <c r="CI21" s="2434">
        <f>COUNTIFS($G$15:$G$74,"○",$F$15:$F$74,"高校生(～18歳)",$AB$15:$AB$74,"日帰り")</f>
        <v>0</v>
      </c>
      <c r="CJ21" s="2431"/>
      <c r="CK21" s="2432">
        <f>COUNTIFS($H$15:$H$74,"○",$F$15:$F$74,"高校生(～18歳)",$AB$15:$AB$74,"日帰り")</f>
        <v>0</v>
      </c>
      <c r="CL21" s="2433"/>
      <c r="CM21" s="2434">
        <f>COUNTIFS($G$15:$G$74,"○",$F$15:$F$74,"高校生(～18歳)",$AG$15:$AG$74,"日帰り")</f>
        <v>0</v>
      </c>
      <c r="CN21" s="2431"/>
      <c r="CO21" s="2432">
        <f>COUNTIFS($H$15:$H$74,"○",$F$15:$F$74,"高校生(～18歳)",$AG$15:$AG$74,"日帰り")</f>
        <v>0</v>
      </c>
      <c r="CP21" s="2433"/>
    </row>
    <row r="22" spans="1:94" ht="14.1" customHeight="1" x14ac:dyDescent="0.15">
      <c r="A22" s="572"/>
      <c r="B22" s="2117"/>
      <c r="C22" s="2246"/>
      <c r="D22" s="2227"/>
      <c r="E22" s="2228"/>
      <c r="F22" s="2244"/>
      <c r="G22" s="2195"/>
      <c r="H22" s="2197"/>
      <c r="I22" s="2223"/>
      <c r="J22" s="2224"/>
      <c r="K22" s="2199"/>
      <c r="L22" s="2201"/>
      <c r="M22" s="2223"/>
      <c r="N22" s="2224"/>
      <c r="O22" s="2199"/>
      <c r="P22" s="2199"/>
      <c r="Q22" s="2197"/>
      <c r="R22" s="2223"/>
      <c r="S22" s="2224"/>
      <c r="T22" s="2199"/>
      <c r="U22" s="2199"/>
      <c r="V22" s="2197"/>
      <c r="W22" s="2104"/>
      <c r="X22" s="2105"/>
      <c r="Y22" s="2101"/>
      <c r="Z22" s="2101"/>
      <c r="AA22" s="2099"/>
      <c r="AB22" s="2104"/>
      <c r="AC22" s="2105"/>
      <c r="AD22" s="2101"/>
      <c r="AE22" s="2101"/>
      <c r="AF22" s="2099"/>
      <c r="AG22" s="2104"/>
      <c r="AH22" s="2105"/>
      <c r="AI22" s="2101"/>
      <c r="AJ22" s="2099"/>
      <c r="AK22" s="2189"/>
      <c r="AL22" s="2190"/>
      <c r="AM22" s="2190"/>
      <c r="AN22" s="2191"/>
      <c r="AO22" s="2189"/>
      <c r="AP22" s="2190"/>
      <c r="AQ22" s="2190"/>
      <c r="AR22" s="2191"/>
      <c r="AS22" s="571"/>
      <c r="AT22" s="572"/>
      <c r="AU22" s="2182"/>
      <c r="AV22" s="2182"/>
      <c r="AW22" s="2182"/>
      <c r="AX22" s="2182"/>
      <c r="AY22" s="2182"/>
      <c r="AZ22" s="2182"/>
      <c r="BA22" s="2182"/>
      <c r="BB22" s="574"/>
      <c r="BC22" s="574"/>
      <c r="BD22" s="572"/>
      <c r="BE22" s="572"/>
      <c r="BF22" s="572"/>
      <c r="BG22" s="572"/>
      <c r="BH22" s="572"/>
      <c r="BI22" s="572"/>
      <c r="BJ22" s="2107"/>
      <c r="BK22" s="2106"/>
      <c r="BL22" s="1509"/>
      <c r="BM22" s="599"/>
      <c r="BN22" s="2114" t="s">
        <v>286</v>
      </c>
      <c r="BO22" s="2429"/>
      <c r="BP22" s="590">
        <f t="shared" si="2"/>
        <v>0</v>
      </c>
      <c r="BQ22" s="589">
        <f>COUNTIFS($G$15:$G$74,"○",$F$15:$F$74,"一般(19歳～)")</f>
        <v>0</v>
      </c>
      <c r="BR22" s="623">
        <f>COUNTIFS($H$15:$H$74,"○",$F$15:$F$74,"一般(19歳～)")</f>
        <v>0</v>
      </c>
      <c r="BS22" s="2430">
        <f>COUNTIFS($G$15:$G$74,"○",$F$15:$F$74,"一般(19歳～)",$I$15:$I$74,"日帰り")</f>
        <v>0</v>
      </c>
      <c r="BT22" s="2431"/>
      <c r="BU22" s="2432">
        <f>COUNTIFS($H$15:$H$74,"○",$F$15:$F$74,"一般(19歳～)",$I$15:$I$74,"日帰り")</f>
        <v>0</v>
      </c>
      <c r="BV22" s="2433"/>
      <c r="BW22" s="2434">
        <f>COUNTIFS($G$15:$G$74,"○",$F$15:$F$74,"一般(19歳～)",$M$15:$M$74,"日帰り")</f>
        <v>0</v>
      </c>
      <c r="BX22" s="2431"/>
      <c r="BY22" s="2432">
        <f>COUNTIFS($H$15:$H$74,"○",$F$15:$F$74,"一般(19歳～)",$M$15:$M$74,"日帰り")</f>
        <v>0</v>
      </c>
      <c r="BZ22" s="2433"/>
      <c r="CA22" s="2434">
        <f>COUNTIFS($G$15:$G$74,"○",$F$15:$F$74,"一般(19歳～)",$R$15:$R$74,"日帰り")</f>
        <v>0</v>
      </c>
      <c r="CB22" s="2431"/>
      <c r="CC22" s="2432">
        <f>COUNTIFS($H$15:$H$74,"○",$F$15:$F$74,"一般(19歳～)",$R$15:$R$74,"日帰り")</f>
        <v>0</v>
      </c>
      <c r="CD22" s="2433"/>
      <c r="CE22" s="2434">
        <f>COUNTIFS($G$15:$G$74,"○",$F$15:$F$74,"一般(19歳～)",$W$15:$W$74,"日帰り")</f>
        <v>0</v>
      </c>
      <c r="CF22" s="2431"/>
      <c r="CG22" s="2432">
        <f>COUNTIFS($H$15:$H$74,"○",$F$15:$F$74,"一般(19歳～)",$W$15:$W$74,"日帰り")</f>
        <v>0</v>
      </c>
      <c r="CH22" s="2433"/>
      <c r="CI22" s="2434">
        <f>COUNTIFS($G$15:$G$74,"○",$F$15:$F$74,"一般(19歳～)",$AB$15:$AB$74,"日帰り")</f>
        <v>0</v>
      </c>
      <c r="CJ22" s="2431"/>
      <c r="CK22" s="2432">
        <f>COUNTIFS($H$15:$H$74,"○",$F$15:$F$74,"一般(19歳～)",$AB$15:$AB$74,"日帰り")</f>
        <v>0</v>
      </c>
      <c r="CL22" s="2433"/>
      <c r="CM22" s="2434">
        <f>COUNTIFS($G$15:$G$74,"○",$F$15:$F$74,"一般(19歳～)",$AG$15:$AG$74,"日帰り")</f>
        <v>0</v>
      </c>
      <c r="CN22" s="2431"/>
      <c r="CO22" s="2432">
        <f>COUNTIFS($H$15:$H$74,"○",$F$15:$F$74,"一般(19歳～)",$AG$15:$AG$74,"日帰り")</f>
        <v>0</v>
      </c>
      <c r="CP22" s="2433"/>
    </row>
    <row r="23" spans="1:94" ht="14.1" customHeight="1" thickBot="1" x14ac:dyDescent="0.2">
      <c r="A23" s="572" t="str">
        <f>IF(AND(D23="",D25&lt;&gt;""),"×","○")</f>
        <v>○</v>
      </c>
      <c r="B23" s="2117" t="str">
        <f>IF(AND(AT23="○",BB23="○",BC23="○",A23="○"),"○","×")</f>
        <v>○</v>
      </c>
      <c r="C23" s="2245">
        <v>5</v>
      </c>
      <c r="D23" s="2205"/>
      <c r="E23" s="2207"/>
      <c r="F23" s="2243"/>
      <c r="G23" s="2194"/>
      <c r="H23" s="2196"/>
      <c r="I23" s="2211"/>
      <c r="J23" s="2212"/>
      <c r="K23" s="2198"/>
      <c r="L23" s="2200"/>
      <c r="M23" s="2225"/>
      <c r="N23" s="2226"/>
      <c r="O23" s="2198"/>
      <c r="P23" s="2198"/>
      <c r="Q23" s="2196"/>
      <c r="R23" s="2225"/>
      <c r="S23" s="2226"/>
      <c r="T23" s="2198"/>
      <c r="U23" s="2198"/>
      <c r="V23" s="2196"/>
      <c r="W23" s="2102"/>
      <c r="X23" s="2103"/>
      <c r="Y23" s="2100"/>
      <c r="Z23" s="2100"/>
      <c r="AA23" s="2098"/>
      <c r="AB23" s="2102"/>
      <c r="AC23" s="2103"/>
      <c r="AD23" s="2100"/>
      <c r="AE23" s="2100"/>
      <c r="AF23" s="2098"/>
      <c r="AG23" s="2102"/>
      <c r="AH23" s="2103"/>
      <c r="AI23" s="2100"/>
      <c r="AJ23" s="2098"/>
      <c r="AK23" s="2186"/>
      <c r="AL23" s="2187"/>
      <c r="AM23" s="2187"/>
      <c r="AN23" s="2188"/>
      <c r="AO23" s="2217"/>
      <c r="AP23" s="2218"/>
      <c r="AQ23" s="2218"/>
      <c r="AR23" s="2219"/>
      <c r="AS23" s="571"/>
      <c r="AT23" s="572" t="str">
        <f>IF(OR(AND(D23&lt;&gt;"",OR(AND(E23&lt;&gt;"",F23&lt;&gt;"",OR(G23&lt;&gt;"",H23&lt;&gt;"")),AND(E23="",F23="バス・カメラマン等"))),AND(D23="",E23="",F23="",OR(G23="",H23=""))),"○","×")</f>
        <v>○</v>
      </c>
      <c r="AU23" s="2182" t="str">
        <f>IF(AND(E23&lt;&gt;"",E23&lt;=2),"2歳児以下","")</f>
        <v/>
      </c>
      <c r="AV23" s="2182" t="str">
        <f>IF(OR(AND(3&lt;=E23,E23&lt;=6),COUNTIF(E23, "幼*"),COUNTIF(E23, "年少"),COUNTIF(E23, "年中"),COUNTIF(E23, "年長")),"3歳-学齢前","")</f>
        <v/>
      </c>
      <c r="AW23" s="2182" t="str">
        <f>IF(OR(AND(6&lt;=E23,E23&lt;=12),COUNTIF(E23, "小*")),"小学生","")</f>
        <v/>
      </c>
      <c r="AX23" s="2182" t="str">
        <f>IF(OR(AND(12&lt;=E23,E23&lt;=15),COUNTIF(E23, "中*")),"中学生","")</f>
        <v/>
      </c>
      <c r="AY23" s="2182" t="str">
        <f>IF(OR(AND(15&lt;=E23,E23&lt;=18),COUNTIF(E23, "高*")),"高校生(～18歳)","")</f>
        <v/>
      </c>
      <c r="AZ23" s="2182" t="str">
        <f>IF(OR(19&lt;=E23,COUNTIF(E23, "大*"),COUNTIF(E23, "*院*"),COUNTIF(E23, "*専*")),"一般(19歳～)","")</f>
        <v/>
      </c>
      <c r="BA23" s="2182" t="s">
        <v>425</v>
      </c>
      <c r="BB23" s="572" t="str">
        <f>IF(OR(AND(D23="",I23="",M23="",R23="",W23="",AB23="",AG23=""),AND(D23&lt;&gt;"",OR(I23&lt;&gt;"",M23&lt;&gt;"",R23&lt;&gt;"",W23&lt;&gt;"",AB23&lt;&gt;"",AG23&lt;&gt;""))),"○","×")</f>
        <v>○</v>
      </c>
      <c r="BC23" s="572" t="str">
        <f>IF(AND(BD23="○",BE23="○",BF23="○",BG23="○",BH23="○",BI23="○"),"○","×")</f>
        <v>○</v>
      </c>
      <c r="BD23" s="573" t="str">
        <f>IF(AND($I$7=" ",OR(I23&lt;&gt;"",K23&lt;&gt;"",L23&lt;&gt;"")),"×","○")</f>
        <v>○</v>
      </c>
      <c r="BE23" s="573" t="str">
        <f>IF(AND($M$7=" ",OR(M23&lt;&gt;"",O23&lt;&gt;"",P23&lt;&gt;"",Q23&lt;&gt;"")),"×","○")</f>
        <v>○</v>
      </c>
      <c r="BF23" s="573" t="str">
        <f>IF(AND($R$7=" ",OR(R23&lt;&gt;"",T23&lt;&gt;"",U23&lt;&gt;"",V23&lt;&gt;"")),"×","○")</f>
        <v>○</v>
      </c>
      <c r="BG23" s="573" t="str">
        <f>IF(AND($W$7=" ",OR(W23&lt;&gt;"",Y23&lt;&gt;"",Z23&lt;&gt;"",AA23&lt;&gt;"")),"×","○")</f>
        <v>○</v>
      </c>
      <c r="BH23" s="573" t="str">
        <f>IF(AND($AB$7=" ",OR(AB23&lt;&gt;"",AD23&lt;&gt;"",AE23&lt;&gt;"",AF23&lt;&gt;"")),"×","○")</f>
        <v>○</v>
      </c>
      <c r="BI23" s="573" t="str">
        <f>IF(AND($AG$7=" ",OR(AG23&lt;&gt;"",AI23&lt;&gt;"",AJ23&lt;&gt;"")),"×","○")</f>
        <v>○</v>
      </c>
      <c r="BJ23" s="2107" t="e">
        <f>SUMPRODUCT(1/COUNTIF(I23:AH23,"宿泊"))</f>
        <v>#DIV/0!</v>
      </c>
      <c r="BK23" s="2106" t="e">
        <f>SUMPRODUCT(1/COUNTIF(I23:AH23,"日帰り"))</f>
        <v>#DIV/0!</v>
      </c>
      <c r="BL23" s="1509">
        <f>COUNT(BJ23)-COUNT(BK23)</f>
        <v>0</v>
      </c>
      <c r="BM23" s="599"/>
      <c r="BN23" s="2450" t="s">
        <v>458</v>
      </c>
      <c r="BO23" s="2451"/>
      <c r="BP23" s="624">
        <f t="shared" si="2"/>
        <v>0</v>
      </c>
      <c r="BQ23" s="625">
        <f>COUNTIFS($G$15:$G$74,"○",$F$15:$F$74,"バス・カメラマン等")</f>
        <v>0</v>
      </c>
      <c r="BR23" s="626">
        <f>COUNTIFS($H$15:$H$74,"○",$F$15:$F$74,"バス・カメラマン等")</f>
        <v>0</v>
      </c>
      <c r="BS23" s="2449">
        <f>COUNTIFS($G$15:$G$74,"○",$F$15:$F$74,"バス・カメラマン等",$I$15:$I$74,"日帰り")</f>
        <v>0</v>
      </c>
      <c r="BT23" s="2438"/>
      <c r="BU23" s="2435">
        <f>COUNTIFS($H$15:$H$74,"○",$F$15:$F$74,"バス・カメラマン等",$I$15:$I$74,"日帰り")</f>
        <v>0</v>
      </c>
      <c r="BV23" s="2436"/>
      <c r="BW23" s="2437">
        <f>COUNTIFS($G$15:$G$74,"○",$F$15:$F$74,"バス・カメラマン等",$M$15:$M$74,"日帰り")</f>
        <v>0</v>
      </c>
      <c r="BX23" s="2438"/>
      <c r="BY23" s="2435">
        <f>COUNTIFS($H$15:$H$74,"○",$F$15:$F$74,"バス・カメラマン等",$M$15:$M$74,"日帰り")</f>
        <v>0</v>
      </c>
      <c r="BZ23" s="2436"/>
      <c r="CA23" s="2437">
        <f>COUNTIFS($G$15:$G$74,"○",$F$15:$F$74,"バス・カメラマン等",$R$15:$R$74,"日帰り")</f>
        <v>0</v>
      </c>
      <c r="CB23" s="2438"/>
      <c r="CC23" s="2435">
        <f>COUNTIFS($H$15:$H$74,"○",$F$15:$F$74,"バス・カメラマン等",$R$15:$R$74,"日帰り")</f>
        <v>0</v>
      </c>
      <c r="CD23" s="2436"/>
      <c r="CE23" s="2437">
        <f>COUNTIFS($G$15:$G$74,"○",$F$15:$F$74,"バス・カメラマン等",$W$15:$W$74,"日帰り")</f>
        <v>0</v>
      </c>
      <c r="CF23" s="2438"/>
      <c r="CG23" s="2435">
        <f>COUNTIFS($H$15:$H$74,"○",$F$15:$F$74,"バス・カメラマン等",$W$15:$W$74,"日帰り")</f>
        <v>0</v>
      </c>
      <c r="CH23" s="2436"/>
      <c r="CI23" s="2437">
        <f>COUNTIFS($G$15:$G$74,"○",$F$15:$F$74,"バス・カメラマン等",$AB$15:$AB$74,"日帰り")</f>
        <v>0</v>
      </c>
      <c r="CJ23" s="2438"/>
      <c r="CK23" s="2435">
        <f>COUNTIFS($H$15:$H$74,"○",$F$15:$F$74,"バス・カメラマン等",$AB$15:$AB$74,"日帰り")</f>
        <v>0</v>
      </c>
      <c r="CL23" s="2436"/>
      <c r="CM23" s="2437">
        <f>COUNTIFS($G$15:$G$74,"○",$F$15:$F$74,"バス・カメラマン等",$AG$15:$AG$74,"日帰り")</f>
        <v>0</v>
      </c>
      <c r="CN23" s="2438"/>
      <c r="CO23" s="2435">
        <f>COUNTIFS($H$15:$H$74,"○",$F$15:$F$74,"バス・カメラマン等",$AG$15:$AG$74,"日帰り")</f>
        <v>0</v>
      </c>
      <c r="CP23" s="2436"/>
    </row>
    <row r="24" spans="1:94" ht="14.1" customHeight="1" thickBot="1" x14ac:dyDescent="0.2">
      <c r="A24" s="572"/>
      <c r="B24" s="2117"/>
      <c r="C24" s="2246"/>
      <c r="D24" s="2227"/>
      <c r="E24" s="2228"/>
      <c r="F24" s="2244"/>
      <c r="G24" s="2195"/>
      <c r="H24" s="2197"/>
      <c r="I24" s="2223"/>
      <c r="J24" s="2224"/>
      <c r="K24" s="2199"/>
      <c r="L24" s="2201"/>
      <c r="M24" s="2223"/>
      <c r="N24" s="2224"/>
      <c r="O24" s="2199"/>
      <c r="P24" s="2199"/>
      <c r="Q24" s="2197"/>
      <c r="R24" s="2223"/>
      <c r="S24" s="2224"/>
      <c r="T24" s="2199"/>
      <c r="U24" s="2199"/>
      <c r="V24" s="2197"/>
      <c r="W24" s="2104"/>
      <c r="X24" s="2105"/>
      <c r="Y24" s="2101"/>
      <c r="Z24" s="2101"/>
      <c r="AA24" s="2099"/>
      <c r="AB24" s="2104"/>
      <c r="AC24" s="2105"/>
      <c r="AD24" s="2101"/>
      <c r="AE24" s="2101"/>
      <c r="AF24" s="2099"/>
      <c r="AG24" s="2104"/>
      <c r="AH24" s="2105"/>
      <c r="AI24" s="2101"/>
      <c r="AJ24" s="2099"/>
      <c r="AK24" s="2189"/>
      <c r="AL24" s="2190"/>
      <c r="AM24" s="2190"/>
      <c r="AN24" s="2191"/>
      <c r="AO24" s="2189"/>
      <c r="AP24" s="2190"/>
      <c r="AQ24" s="2190"/>
      <c r="AR24" s="2191"/>
      <c r="AS24" s="571"/>
      <c r="AT24" s="572"/>
      <c r="AU24" s="2182"/>
      <c r="AV24" s="2182"/>
      <c r="AW24" s="2182"/>
      <c r="AX24" s="2182"/>
      <c r="AY24" s="2182"/>
      <c r="AZ24" s="2182"/>
      <c r="BA24" s="2182"/>
      <c r="BB24" s="574"/>
      <c r="BC24" s="574"/>
      <c r="BD24" s="572"/>
      <c r="BE24" s="572"/>
      <c r="BF24" s="572"/>
      <c r="BG24" s="572"/>
      <c r="BH24" s="572"/>
      <c r="BI24" s="572"/>
      <c r="BJ24" s="2107"/>
      <c r="BK24" s="2106"/>
      <c r="BL24" s="1509"/>
      <c r="BM24" s="599"/>
      <c r="BN24" s="2121"/>
      <c r="BO24" s="2121"/>
      <c r="BP24" s="2121"/>
      <c r="BQ24" s="2121"/>
      <c r="BR24" s="2121"/>
      <c r="BS24" s="2439" t="s">
        <v>152</v>
      </c>
      <c r="BT24" s="2440"/>
      <c r="BU24" s="2441">
        <f>COUNTIFS($I$15:$I$74,"宿泊")</f>
        <v>0</v>
      </c>
      <c r="BV24" s="2376"/>
      <c r="BW24" s="2442" t="s">
        <v>152</v>
      </c>
      <c r="BX24" s="2440"/>
      <c r="BY24" s="2441">
        <f>COUNTIFS($M$15:$M$74,"宿泊")</f>
        <v>0</v>
      </c>
      <c r="BZ24" s="2376"/>
      <c r="CA24" s="2442" t="s">
        <v>152</v>
      </c>
      <c r="CB24" s="2440"/>
      <c r="CC24" s="2441">
        <f>COUNTIFS($R$15:$R$74,"宿泊")</f>
        <v>0</v>
      </c>
      <c r="CD24" s="2376"/>
      <c r="CE24" s="2442" t="s">
        <v>152</v>
      </c>
      <c r="CF24" s="2440"/>
      <c r="CG24" s="2441">
        <f>COUNTIFS($W$15:$W$74,"宿泊")</f>
        <v>0</v>
      </c>
      <c r="CH24" s="2376"/>
      <c r="CI24" s="2442" t="s">
        <v>152</v>
      </c>
      <c r="CJ24" s="2440"/>
      <c r="CK24" s="2441">
        <f>COUNTIFS($AB$15:$AB$74,"宿泊")</f>
        <v>0</v>
      </c>
      <c r="CL24" s="2376"/>
      <c r="CM24" s="2442" t="s">
        <v>152</v>
      </c>
      <c r="CN24" s="2440"/>
      <c r="CO24" s="2441">
        <f>COUNTIFS($AG$15:$AG$74,"宿泊")</f>
        <v>0</v>
      </c>
      <c r="CP24" s="2376"/>
    </row>
    <row r="25" spans="1:94" ht="14.1" customHeight="1" x14ac:dyDescent="0.15">
      <c r="A25" s="572" t="str">
        <f>IF(AND(D25="",D27&lt;&gt;""),"×","○")</f>
        <v>○</v>
      </c>
      <c r="B25" s="2117" t="str">
        <f>IF(AND(AT25="○",BB25="○",BC25="○",A25="○"),"○","×")</f>
        <v>○</v>
      </c>
      <c r="C25" s="2245">
        <v>6</v>
      </c>
      <c r="D25" s="2205"/>
      <c r="E25" s="2207"/>
      <c r="F25" s="2243"/>
      <c r="G25" s="2194"/>
      <c r="H25" s="2230"/>
      <c r="I25" s="2211"/>
      <c r="J25" s="2212"/>
      <c r="K25" s="2198"/>
      <c r="L25" s="2200"/>
      <c r="M25" s="2225"/>
      <c r="N25" s="2226"/>
      <c r="O25" s="2232"/>
      <c r="P25" s="2232"/>
      <c r="Q25" s="2230"/>
      <c r="R25" s="2225"/>
      <c r="S25" s="2226"/>
      <c r="T25" s="2232"/>
      <c r="U25" s="2232"/>
      <c r="V25" s="2230"/>
      <c r="W25" s="2102"/>
      <c r="X25" s="2103"/>
      <c r="Y25" s="2100"/>
      <c r="Z25" s="2100"/>
      <c r="AA25" s="2098"/>
      <c r="AB25" s="2102"/>
      <c r="AC25" s="2103"/>
      <c r="AD25" s="2100"/>
      <c r="AE25" s="2100"/>
      <c r="AF25" s="2098"/>
      <c r="AG25" s="2102"/>
      <c r="AH25" s="2103"/>
      <c r="AI25" s="2100"/>
      <c r="AJ25" s="2098"/>
      <c r="AK25" s="2186"/>
      <c r="AL25" s="2187"/>
      <c r="AM25" s="2187"/>
      <c r="AN25" s="2188"/>
      <c r="AO25" s="2217"/>
      <c r="AP25" s="2218"/>
      <c r="AQ25" s="2218"/>
      <c r="AR25" s="2219"/>
      <c r="AS25" s="571"/>
      <c r="AT25" s="572" t="str">
        <f>IF(OR(AND(D25&lt;&gt;"",OR(AND(E25&lt;&gt;"",F25&lt;&gt;"",OR(G25&lt;&gt;"",H25&lt;&gt;"")),AND(E25="",F25="バス・カメラマン等"))),AND(D25="",E25="",F25="",OR(G25="",H25=""))),"○","×")</f>
        <v>○</v>
      </c>
      <c r="AU25" s="2182" t="str">
        <f>IF(AND(E25&lt;&gt;"",E25&lt;=2),"2歳児以下","")</f>
        <v/>
      </c>
      <c r="AV25" s="2182" t="str">
        <f>IF(OR(AND(3&lt;=E25,E25&lt;=6),COUNTIF(E25, "幼*"),COUNTIF(E25, "年少"),COUNTIF(E25, "年中"),COUNTIF(E25, "年長")),"3歳-学齢前","")</f>
        <v/>
      </c>
      <c r="AW25" s="2182" t="str">
        <f>IF(OR(AND(6&lt;=E25,E25&lt;=12),COUNTIF(E25, "小*")),"小学生","")</f>
        <v/>
      </c>
      <c r="AX25" s="2182" t="str">
        <f>IF(OR(AND(12&lt;=E25,E25&lt;=15),COUNTIF(E25, "中*")),"中学生","")</f>
        <v/>
      </c>
      <c r="AY25" s="2182" t="str">
        <f>IF(OR(AND(15&lt;=E25,E25&lt;=18),COUNTIF(E25, "高*")),"高校生(～18歳)","")</f>
        <v/>
      </c>
      <c r="AZ25" s="2182" t="str">
        <f>IF(OR(19&lt;=E25,COUNTIF(E25, "大*"),COUNTIF(E25, "*院*"),COUNTIF(E25, "*専*")),"一般(19歳～)","")</f>
        <v/>
      </c>
      <c r="BA25" s="2182" t="s">
        <v>425</v>
      </c>
      <c r="BB25" s="572" t="str">
        <f>IF(OR(AND(D25="",I25="",M25="",R25="",W25="",AB25="",AG25=""),AND(D25&lt;&gt;"",OR(I25&lt;&gt;"",M25&lt;&gt;"",R25&lt;&gt;"",W25&lt;&gt;"",AB25&lt;&gt;"",AG25&lt;&gt;""))),"○","×")</f>
        <v>○</v>
      </c>
      <c r="BC25" s="572" t="str">
        <f>IF(AND(BD25="○",BE25="○",BF25="○",BG25="○",BH25="○",BI25="○"),"○","×")</f>
        <v>○</v>
      </c>
      <c r="BD25" s="573" t="str">
        <f>IF(AND($I$7=" ",OR(I25&lt;&gt;"",K25&lt;&gt;"",L25&lt;&gt;"")),"×","○")</f>
        <v>○</v>
      </c>
      <c r="BE25" s="573" t="str">
        <f>IF(AND($M$7=" ",OR(M25&lt;&gt;"",O25&lt;&gt;"",P25&lt;&gt;"",Q25&lt;&gt;"")),"×","○")</f>
        <v>○</v>
      </c>
      <c r="BF25" s="573" t="str">
        <f>IF(AND($R$7=" ",OR(R25&lt;&gt;"",T25&lt;&gt;"",U25&lt;&gt;"",V25&lt;&gt;"")),"×","○")</f>
        <v>○</v>
      </c>
      <c r="BG25" s="573" t="str">
        <f>IF(AND($W$7=" ",OR(W25&lt;&gt;"",Y25&lt;&gt;"",Z25&lt;&gt;"",AA25&lt;&gt;"")),"×","○")</f>
        <v>○</v>
      </c>
      <c r="BH25" s="573" t="str">
        <f>IF(AND($AB$7=" ",OR(AB25&lt;&gt;"",AD25&lt;&gt;"",AE25&lt;&gt;"",AF25&lt;&gt;"")),"×","○")</f>
        <v>○</v>
      </c>
      <c r="BI25" s="573" t="str">
        <f>IF(AND($AG$7=" ",OR(AG25&lt;&gt;"",AI25&lt;&gt;"",AJ25&lt;&gt;"")),"×","○")</f>
        <v>○</v>
      </c>
      <c r="BJ25" s="2107" t="e">
        <f>SUMPRODUCT(1/COUNTIF(I25:AH25,"宿泊"))</f>
        <v>#DIV/0!</v>
      </c>
      <c r="BK25" s="2106" t="e">
        <f>SUMPRODUCT(1/COUNTIF(I25:AH25,"日帰り"))</f>
        <v>#DIV/0!</v>
      </c>
      <c r="BL25" s="1509">
        <f>COUNT(BJ25)-COUNT(BK25)</f>
        <v>0</v>
      </c>
      <c r="BM25" s="599"/>
      <c r="BN25" s="113"/>
      <c r="BO25" s="2108" t="s">
        <v>288</v>
      </c>
      <c r="BP25" s="2109"/>
      <c r="BQ25" s="2109"/>
      <c r="BR25" s="2110"/>
      <c r="BS25" s="660" t="s">
        <v>452</v>
      </c>
      <c r="BT25" s="587">
        <f>SUM(BS26:BT32)</f>
        <v>0</v>
      </c>
      <c r="BU25" s="662" t="s">
        <v>453</v>
      </c>
      <c r="BV25" s="663">
        <f>SUM(BU26:BV32)</f>
        <v>0</v>
      </c>
      <c r="BW25" s="661" t="s">
        <v>452</v>
      </c>
      <c r="BX25" s="587">
        <f>SUM(BW26:BX32)</f>
        <v>0</v>
      </c>
      <c r="BY25" s="662" t="s">
        <v>453</v>
      </c>
      <c r="BZ25" s="663">
        <f>SUM(BY26:BZ32)</f>
        <v>0</v>
      </c>
      <c r="CA25" s="661" t="s">
        <v>452</v>
      </c>
      <c r="CB25" s="587">
        <f>SUM(CA26:CB32)</f>
        <v>0</v>
      </c>
      <c r="CC25" s="662" t="s">
        <v>453</v>
      </c>
      <c r="CD25" s="663">
        <f>SUM(CC26:CD32)</f>
        <v>0</v>
      </c>
      <c r="CE25" s="661" t="s">
        <v>452</v>
      </c>
      <c r="CF25" s="587">
        <f>SUM(CE26:CF32)</f>
        <v>0</v>
      </c>
      <c r="CG25" s="662" t="s">
        <v>453</v>
      </c>
      <c r="CH25" s="663">
        <f>SUM(CG26:CH32)</f>
        <v>0</v>
      </c>
      <c r="CI25" s="661" t="s">
        <v>452</v>
      </c>
      <c r="CJ25" s="587">
        <f>SUM(CI26:CJ32)</f>
        <v>0</v>
      </c>
      <c r="CK25" s="662" t="s">
        <v>453</v>
      </c>
      <c r="CL25" s="663">
        <f>SUM(CK26:CL32)</f>
        <v>0</v>
      </c>
      <c r="CM25" s="661" t="s">
        <v>452</v>
      </c>
      <c r="CN25" s="597">
        <f>SUM(CM26:CN32)</f>
        <v>0</v>
      </c>
      <c r="CO25" s="657" t="s">
        <v>453</v>
      </c>
      <c r="CP25" s="600">
        <f>SUM(CO26:CP32)</f>
        <v>0</v>
      </c>
    </row>
    <row r="26" spans="1:94" ht="14.1" customHeight="1" x14ac:dyDescent="0.15">
      <c r="A26" s="572"/>
      <c r="B26" s="2117"/>
      <c r="C26" s="2246"/>
      <c r="D26" s="2227"/>
      <c r="E26" s="2228"/>
      <c r="F26" s="2244"/>
      <c r="G26" s="2195"/>
      <c r="H26" s="2197"/>
      <c r="I26" s="2223"/>
      <c r="J26" s="2224"/>
      <c r="K26" s="2199"/>
      <c r="L26" s="2201"/>
      <c r="M26" s="2223"/>
      <c r="N26" s="2224"/>
      <c r="O26" s="2199"/>
      <c r="P26" s="2199"/>
      <c r="Q26" s="2197"/>
      <c r="R26" s="2223"/>
      <c r="S26" s="2224"/>
      <c r="T26" s="2199"/>
      <c r="U26" s="2199"/>
      <c r="V26" s="2197"/>
      <c r="W26" s="2104"/>
      <c r="X26" s="2105"/>
      <c r="Y26" s="2101"/>
      <c r="Z26" s="2101"/>
      <c r="AA26" s="2099"/>
      <c r="AB26" s="2104"/>
      <c r="AC26" s="2105"/>
      <c r="AD26" s="2101"/>
      <c r="AE26" s="2101"/>
      <c r="AF26" s="2099"/>
      <c r="AG26" s="2104"/>
      <c r="AH26" s="2105"/>
      <c r="AI26" s="2101"/>
      <c r="AJ26" s="2099"/>
      <c r="AK26" s="2189"/>
      <c r="AL26" s="2190"/>
      <c r="AM26" s="2190"/>
      <c r="AN26" s="2191"/>
      <c r="AO26" s="2189"/>
      <c r="AP26" s="2190"/>
      <c r="AQ26" s="2190"/>
      <c r="AR26" s="2191"/>
      <c r="AS26" s="571"/>
      <c r="AT26" s="572"/>
      <c r="AU26" s="2182"/>
      <c r="AV26" s="2182"/>
      <c r="AW26" s="2182"/>
      <c r="AX26" s="2182"/>
      <c r="AY26" s="2182"/>
      <c r="AZ26" s="2182"/>
      <c r="BA26" s="2182"/>
      <c r="BB26" s="574"/>
      <c r="BC26" s="574"/>
      <c r="BD26" s="572"/>
      <c r="BE26" s="572"/>
      <c r="BF26" s="572"/>
      <c r="BG26" s="572"/>
      <c r="BH26" s="572"/>
      <c r="BI26" s="572"/>
      <c r="BJ26" s="2107"/>
      <c r="BK26" s="2106"/>
      <c r="BL26" s="1509"/>
      <c r="BM26" s="599"/>
      <c r="BO26" s="2111" t="s">
        <v>283</v>
      </c>
      <c r="BP26" s="2112"/>
      <c r="BQ26" s="2112"/>
      <c r="BR26" s="2113"/>
      <c r="BS26" s="2452">
        <f>COUNTIFS($G$15:$G$74,"○",$F$15:$F$74,"2歳児以下",$I$15:$I$74,"宿泊")</f>
        <v>0</v>
      </c>
      <c r="BT26" s="2428"/>
      <c r="BU26" s="2424">
        <f>COUNTIFS($H$15:$H$74,"○",$F$15:$F$74,"2歳児以下",$I$15:$I$74,"宿泊")</f>
        <v>0</v>
      </c>
      <c r="BV26" s="2425"/>
      <c r="BW26" s="2426">
        <f>COUNTIFS($G$15:$G$74,"○",$F$15:$F$74,"2歳児以下",$M$15:$M$74,"宿泊")</f>
        <v>0</v>
      </c>
      <c r="BX26" s="2428"/>
      <c r="BY26" s="2424">
        <f>COUNTIFS($H$15:$H$74,"○",$F$15:$F$74,"2歳児以下",$M$15:$M$74,"宿泊")</f>
        <v>0</v>
      </c>
      <c r="BZ26" s="2425"/>
      <c r="CA26" s="2426">
        <f>COUNTIFS($G$15:$G$74,"○",$F$15:$F$74,"2歳児以下",$R$15:$R$74,"宿泊")</f>
        <v>0</v>
      </c>
      <c r="CB26" s="2428"/>
      <c r="CC26" s="2424">
        <f>COUNTIFS($H$15:$H$74,"○",$F$15:$F$74,"2歳児以下",$R$15:$R$74,"宿泊")</f>
        <v>0</v>
      </c>
      <c r="CD26" s="2425"/>
      <c r="CE26" s="2426">
        <f>COUNTIFS($G$15:$G$74,"○",$F$15:$F$74,"2歳児以下",$W$15:$W$74,"宿泊")</f>
        <v>0</v>
      </c>
      <c r="CF26" s="2428"/>
      <c r="CG26" s="2424">
        <f>COUNTIFS($H$15:$H$74,"○",$F$15:$F$74,"2歳児以下",$W$15:$W$74,"宿泊")</f>
        <v>0</v>
      </c>
      <c r="CH26" s="2425"/>
      <c r="CI26" s="2426">
        <f>COUNTIFS($G$15:$G$74,"○",$F$15:$F$74,"2歳児以下",$AB$15:$AB$74,"宿泊")</f>
        <v>0</v>
      </c>
      <c r="CJ26" s="2428"/>
      <c r="CK26" s="2424">
        <f>COUNTIFS($H$15:$H$74,"○",$F$15:$F$74,"2歳児以下",$AB$15:$AB$74,"宿泊")</f>
        <v>0</v>
      </c>
      <c r="CL26" s="2425"/>
      <c r="CM26" s="2426">
        <f>COUNTIFS($G$15:$G$74,"○",$F$15:$F$74,"2歳児以下",$AG$15:$AG$74,"宿泊")</f>
        <v>0</v>
      </c>
      <c r="CN26" s="2428"/>
      <c r="CO26" s="2424">
        <f>COUNTIFS($H$15:$H$74,"○",$F$15:$F$74,"2歳児以下",$AG$15:$AG$74,"宿泊")</f>
        <v>0</v>
      </c>
      <c r="CP26" s="2425"/>
    </row>
    <row r="27" spans="1:94" ht="14.1" customHeight="1" x14ac:dyDescent="0.15">
      <c r="A27" s="572" t="str">
        <f>IF(AND(D27="",D29&lt;&gt;""),"×","○")</f>
        <v>○</v>
      </c>
      <c r="B27" s="2117" t="str">
        <f>IF(AND(AT27="○",BB27="○",BC27="○",A27="○"),"○","×")</f>
        <v>○</v>
      </c>
      <c r="C27" s="2245">
        <v>7</v>
      </c>
      <c r="D27" s="2205"/>
      <c r="E27" s="2207"/>
      <c r="F27" s="2243"/>
      <c r="G27" s="2229"/>
      <c r="H27" s="2230"/>
      <c r="I27" s="2211"/>
      <c r="J27" s="2212"/>
      <c r="K27" s="2198"/>
      <c r="L27" s="2200"/>
      <c r="M27" s="2225"/>
      <c r="N27" s="2226"/>
      <c r="O27" s="2232"/>
      <c r="P27" s="2232"/>
      <c r="Q27" s="2230"/>
      <c r="R27" s="2225"/>
      <c r="S27" s="2226"/>
      <c r="T27" s="2232"/>
      <c r="U27" s="2232"/>
      <c r="V27" s="2230"/>
      <c r="W27" s="2102"/>
      <c r="X27" s="2103"/>
      <c r="Y27" s="2100"/>
      <c r="Z27" s="2100"/>
      <c r="AA27" s="2098"/>
      <c r="AB27" s="2102"/>
      <c r="AC27" s="2103"/>
      <c r="AD27" s="2100"/>
      <c r="AE27" s="2100"/>
      <c r="AF27" s="2098"/>
      <c r="AG27" s="2102"/>
      <c r="AH27" s="2103"/>
      <c r="AI27" s="2100"/>
      <c r="AJ27" s="2098"/>
      <c r="AK27" s="2186"/>
      <c r="AL27" s="2187"/>
      <c r="AM27" s="2187"/>
      <c r="AN27" s="2188"/>
      <c r="AO27" s="2217"/>
      <c r="AP27" s="2218"/>
      <c r="AQ27" s="2218"/>
      <c r="AR27" s="2219"/>
      <c r="AS27" s="571"/>
      <c r="AT27" s="572" t="str">
        <f>IF(OR(AND(D27&lt;&gt;"",OR(AND(E27&lt;&gt;"",F27&lt;&gt;"",OR(G27&lt;&gt;"",H27&lt;&gt;"")),AND(E27="",F27="バス・カメラマン等"))),AND(D27="",E27="",F27="",OR(G27="",H27=""))),"○","×")</f>
        <v>○</v>
      </c>
      <c r="AU27" s="2182" t="str">
        <f>IF(AND(E27&lt;&gt;"",E27&lt;=2),"2歳児以下","")</f>
        <v/>
      </c>
      <c r="AV27" s="2182" t="str">
        <f>IF(OR(AND(3&lt;=E27,E27&lt;=6),COUNTIF(E27, "幼*"),COUNTIF(E27, "年少"),COUNTIF(E27, "年中"),COUNTIF(E27, "年長")),"3歳-学齢前","")</f>
        <v/>
      </c>
      <c r="AW27" s="2182" t="str">
        <f>IF(OR(AND(6&lt;=E27,E27&lt;=12),COUNTIF(E27, "小*")),"小学生","")</f>
        <v/>
      </c>
      <c r="AX27" s="2182" t="str">
        <f>IF(OR(AND(12&lt;=E27,E27&lt;=15),COUNTIF(E27, "中*")),"中学生","")</f>
        <v/>
      </c>
      <c r="AY27" s="2182" t="str">
        <f>IF(OR(AND(15&lt;=E27,E27&lt;=18),COUNTIF(E27, "高*")),"高校生(～18歳)","")</f>
        <v/>
      </c>
      <c r="AZ27" s="2182" t="str">
        <f>IF(OR(19&lt;=E27,COUNTIF(E27, "大*"),COUNTIF(E27, "*院*"),COUNTIF(E27, "*専*")),"一般(19歳～)","")</f>
        <v/>
      </c>
      <c r="BA27" s="2182" t="s">
        <v>425</v>
      </c>
      <c r="BB27" s="572" t="str">
        <f>IF(OR(AND(D27="",I27="",M27="",R27="",W27="",AB27="",AG27=""),AND(D27&lt;&gt;"",OR(I27&lt;&gt;"",M27&lt;&gt;"",R27&lt;&gt;"",W27&lt;&gt;"",AB27&lt;&gt;"",AG27&lt;&gt;""))),"○","×")</f>
        <v>○</v>
      </c>
      <c r="BC27" s="572" t="str">
        <f>IF(AND(BD27="○",BE27="○",BF27="○",BG27="○",BH27="○",BI27="○"),"○","×")</f>
        <v>○</v>
      </c>
      <c r="BD27" s="573" t="str">
        <f>IF(AND($I$7=" ",OR(I27&lt;&gt;"",K27&lt;&gt;"",L27&lt;&gt;"")),"×","○")</f>
        <v>○</v>
      </c>
      <c r="BE27" s="573" t="str">
        <f>IF(AND($M$7=" ",OR(M27&lt;&gt;"",O27&lt;&gt;"",P27&lt;&gt;"",Q27&lt;&gt;"")),"×","○")</f>
        <v>○</v>
      </c>
      <c r="BF27" s="573" t="str">
        <f>IF(AND($R$7=" ",OR(R27&lt;&gt;"",T27&lt;&gt;"",U27&lt;&gt;"",V27&lt;&gt;"")),"×","○")</f>
        <v>○</v>
      </c>
      <c r="BG27" s="573" t="str">
        <f>IF(AND($W$7=" ",OR(W27&lt;&gt;"",Y27&lt;&gt;"",Z27&lt;&gt;"",AA27&lt;&gt;"")),"×","○")</f>
        <v>○</v>
      </c>
      <c r="BH27" s="573" t="str">
        <f>IF(AND($AB$7=" ",OR(AB27&lt;&gt;"",AD27&lt;&gt;"",AE27&lt;&gt;"",AF27&lt;&gt;"")),"×","○")</f>
        <v>○</v>
      </c>
      <c r="BI27" s="573" t="str">
        <f>IF(AND($AG$7=" ",OR(AG27&lt;&gt;"",AI27&lt;&gt;"",AJ27&lt;&gt;"")),"×","○")</f>
        <v>○</v>
      </c>
      <c r="BJ27" s="2107" t="e">
        <f>SUMPRODUCT(1/COUNTIF(I27:AH27,"宿泊"))</f>
        <v>#DIV/0!</v>
      </c>
      <c r="BK27" s="2106" t="e">
        <f>SUMPRODUCT(1/COUNTIF(I27:AH27,"日帰り"))</f>
        <v>#DIV/0!</v>
      </c>
      <c r="BL27" s="1509">
        <f>COUNT(BJ27)-COUNT(BK27)</f>
        <v>0</v>
      </c>
      <c r="BM27" s="599"/>
      <c r="BO27" s="2114" t="s">
        <v>284</v>
      </c>
      <c r="BP27" s="2115"/>
      <c r="BQ27" s="2115"/>
      <c r="BR27" s="2116"/>
      <c r="BS27" s="2430">
        <f>COUNTIFS($G$15:$G$74,"○",$F$15:$F$74,"3歳-学齢前",$I$15:$I$74,"宿泊")</f>
        <v>0</v>
      </c>
      <c r="BT27" s="2431"/>
      <c r="BU27" s="2432">
        <f>COUNTIFS($H$15:$H$74,"○",$F$15:$F$74,"3歳-学齢前",$I$15:$I$74,"宿泊")</f>
        <v>0</v>
      </c>
      <c r="BV27" s="2433"/>
      <c r="BW27" s="2434">
        <f>COUNTIFS($G$15:$G$74,"○",$F$15:$F$74,"3歳-学齢前",$M$15:$M$74,"宿泊")</f>
        <v>0</v>
      </c>
      <c r="BX27" s="2431"/>
      <c r="BY27" s="2432">
        <f>COUNTIFS($H$15:$H$74,"○",$F$15:$F$74,"3歳-学齢前",$M$15:$M$74,"宿泊")</f>
        <v>0</v>
      </c>
      <c r="BZ27" s="2433"/>
      <c r="CA27" s="2434">
        <f>COUNTIFS($G$15:$G$74,"○",$F$15:$F$74,"3歳-学齢前",$R$15:$R$74,"宿泊")</f>
        <v>0</v>
      </c>
      <c r="CB27" s="2431"/>
      <c r="CC27" s="2432">
        <f>COUNTIFS($H$15:$H$74,"○",$F$15:$F$74,"3歳-学齢前",$R$15:$R$74,"宿泊")</f>
        <v>0</v>
      </c>
      <c r="CD27" s="2433"/>
      <c r="CE27" s="2434">
        <f>COUNTIFS($G$15:$G$74,"○",$F$15:$F$74,"3歳-学齢前",$W$15:$W$74,"宿泊")</f>
        <v>0</v>
      </c>
      <c r="CF27" s="2431"/>
      <c r="CG27" s="2432">
        <f>COUNTIFS($H$15:$H$74,"○",$F$15:$F$74,"3歳-学齢前",$W$15:$W$74,"宿泊")</f>
        <v>0</v>
      </c>
      <c r="CH27" s="2433"/>
      <c r="CI27" s="2434">
        <f>COUNTIFS($G$15:$G$74,"○",$F$15:$F$74,"3歳-学齢前",$AB$15:$AB$74,"宿泊")</f>
        <v>0</v>
      </c>
      <c r="CJ27" s="2431"/>
      <c r="CK27" s="2432">
        <f>COUNTIFS($H$15:$H$74,"○",$F$15:$F$74,"3歳-学齢前",$AB$15:$AB$74,"宿泊")</f>
        <v>0</v>
      </c>
      <c r="CL27" s="2433"/>
      <c r="CM27" s="2434">
        <f>COUNTIFS($G$15:$G$74,"○",$F$15:$F$74,"3歳-学齢前",$AG$15:$AG$74,"宿泊")</f>
        <v>0</v>
      </c>
      <c r="CN27" s="2431"/>
      <c r="CO27" s="2432">
        <f>COUNTIFS($H$15:$H$74,"○",$F$15:$F$74,"3歳-学齢前",$AG$15:$AG$74,"宿泊")</f>
        <v>0</v>
      </c>
      <c r="CP27" s="2433"/>
    </row>
    <row r="28" spans="1:94" ht="14.1" customHeight="1" x14ac:dyDescent="0.15">
      <c r="A28" s="572"/>
      <c r="B28" s="2117"/>
      <c r="C28" s="2246"/>
      <c r="D28" s="2227"/>
      <c r="E28" s="2228"/>
      <c r="F28" s="2244"/>
      <c r="G28" s="2195"/>
      <c r="H28" s="2197"/>
      <c r="I28" s="2223"/>
      <c r="J28" s="2224"/>
      <c r="K28" s="2199"/>
      <c r="L28" s="2201"/>
      <c r="M28" s="2223"/>
      <c r="N28" s="2224"/>
      <c r="O28" s="2199"/>
      <c r="P28" s="2199"/>
      <c r="Q28" s="2197"/>
      <c r="R28" s="2223"/>
      <c r="S28" s="2224"/>
      <c r="T28" s="2199"/>
      <c r="U28" s="2199"/>
      <c r="V28" s="2197"/>
      <c r="W28" s="2104"/>
      <c r="X28" s="2105"/>
      <c r="Y28" s="2101"/>
      <c r="Z28" s="2101"/>
      <c r="AA28" s="2099"/>
      <c r="AB28" s="2104"/>
      <c r="AC28" s="2105"/>
      <c r="AD28" s="2101"/>
      <c r="AE28" s="2101"/>
      <c r="AF28" s="2099"/>
      <c r="AG28" s="2104"/>
      <c r="AH28" s="2105"/>
      <c r="AI28" s="2101"/>
      <c r="AJ28" s="2099"/>
      <c r="AK28" s="2189"/>
      <c r="AL28" s="2190"/>
      <c r="AM28" s="2190"/>
      <c r="AN28" s="2191"/>
      <c r="AO28" s="2189"/>
      <c r="AP28" s="2190"/>
      <c r="AQ28" s="2190"/>
      <c r="AR28" s="2191"/>
      <c r="AS28" s="571"/>
      <c r="AT28" s="572"/>
      <c r="AU28" s="2182"/>
      <c r="AV28" s="2182"/>
      <c r="AW28" s="2182"/>
      <c r="AX28" s="2182"/>
      <c r="AY28" s="2182"/>
      <c r="AZ28" s="2182"/>
      <c r="BA28" s="2182"/>
      <c r="BB28" s="574"/>
      <c r="BC28" s="574"/>
      <c r="BD28" s="572"/>
      <c r="BE28" s="572"/>
      <c r="BF28" s="572"/>
      <c r="BG28" s="572"/>
      <c r="BH28" s="572"/>
      <c r="BI28" s="572"/>
      <c r="BJ28" s="2107"/>
      <c r="BK28" s="2106"/>
      <c r="BL28" s="1509"/>
      <c r="BM28" s="599"/>
      <c r="BO28" s="2114" t="s">
        <v>83</v>
      </c>
      <c r="BP28" s="2115"/>
      <c r="BQ28" s="2115"/>
      <c r="BR28" s="2116"/>
      <c r="BS28" s="2430">
        <f>COUNTIFS($G$15:$G$74,"○",$F$15:$F$74,"小学生",$I$15:$I$74,"宿泊")</f>
        <v>0</v>
      </c>
      <c r="BT28" s="2431"/>
      <c r="BU28" s="2432">
        <f>COUNTIFS($H$15:$H$74,"○",$F$15:$F$74,"小学生",$I$15:$I$74,"宿泊")</f>
        <v>0</v>
      </c>
      <c r="BV28" s="2433"/>
      <c r="BW28" s="2434">
        <f>COUNTIFS($G$15:$G$74,"○",$F$15:$F$74,"小学生",$M$15:$M$74,"宿泊")</f>
        <v>0</v>
      </c>
      <c r="BX28" s="2431"/>
      <c r="BY28" s="2432">
        <f>COUNTIFS($H$15:$H$74,"○",$F$15:$F$74,"小学生",$M$15:$M$74,"宿泊")</f>
        <v>0</v>
      </c>
      <c r="BZ28" s="2433"/>
      <c r="CA28" s="2434">
        <f>COUNTIFS($G$15:$G$74,"○",$F$15:$F$74,"小学生",$R$15:$R$74,"宿泊")</f>
        <v>0</v>
      </c>
      <c r="CB28" s="2431"/>
      <c r="CC28" s="2432">
        <f>COUNTIFS($H$15:$H$74,"○",$F$15:$F$74,"小学生",$R$15:$R$74,"宿泊")</f>
        <v>0</v>
      </c>
      <c r="CD28" s="2433"/>
      <c r="CE28" s="2434">
        <f>COUNTIFS($G$15:$G$74,"○",$F$15:$F$74,"小学生",$W$15:$W$74,"宿泊")</f>
        <v>0</v>
      </c>
      <c r="CF28" s="2431"/>
      <c r="CG28" s="2432">
        <f>COUNTIFS($H$15:$H$74,"○",$F$15:$F$74,"小学生",$W$15:$W$74,"宿泊")</f>
        <v>0</v>
      </c>
      <c r="CH28" s="2433"/>
      <c r="CI28" s="2434">
        <f>COUNTIFS($G$15:$G$74,"○",$F$15:$F$74,"小学生",$AB$15:$AB$74,"宿泊")</f>
        <v>0</v>
      </c>
      <c r="CJ28" s="2431"/>
      <c r="CK28" s="2432">
        <f>COUNTIFS($H$15:$H$74,"○",$F$15:$F$74,"小学生",$AB$15:$AB$74,"宿泊")</f>
        <v>0</v>
      </c>
      <c r="CL28" s="2433"/>
      <c r="CM28" s="2434">
        <f>COUNTIFS($G$15:$G$74,"○",$F$15:$F$74,"小学生",$AG$15:$AG$74,"宿泊")</f>
        <v>0</v>
      </c>
      <c r="CN28" s="2431"/>
      <c r="CO28" s="2432">
        <f>COUNTIFS($H$15:$H$74,"○",$F$15:$F$74,"小学生",$AG$15:$AG$74,"宿泊")</f>
        <v>0</v>
      </c>
      <c r="CP28" s="2433"/>
    </row>
    <row r="29" spans="1:94" ht="14.1" customHeight="1" x14ac:dyDescent="0.15">
      <c r="A29" s="572" t="str">
        <f>IF(AND(D29="",D31&lt;&gt;""),"×","○")</f>
        <v>○</v>
      </c>
      <c r="B29" s="2117" t="str">
        <f>IF(AND(AT29="○",BB29="○",BC29="○",A29="○"),"○","×")</f>
        <v>○</v>
      </c>
      <c r="C29" s="2245">
        <v>8</v>
      </c>
      <c r="D29" s="2205"/>
      <c r="E29" s="2207"/>
      <c r="F29" s="2243"/>
      <c r="G29" s="2229"/>
      <c r="H29" s="2230"/>
      <c r="I29" s="2211"/>
      <c r="J29" s="2212"/>
      <c r="K29" s="2198"/>
      <c r="L29" s="2200"/>
      <c r="M29" s="2225"/>
      <c r="N29" s="2226"/>
      <c r="O29" s="2232"/>
      <c r="P29" s="2232"/>
      <c r="Q29" s="2230"/>
      <c r="R29" s="2225"/>
      <c r="S29" s="2226"/>
      <c r="T29" s="2232"/>
      <c r="U29" s="2232"/>
      <c r="V29" s="2230"/>
      <c r="W29" s="2102"/>
      <c r="X29" s="2103"/>
      <c r="Y29" s="2100"/>
      <c r="Z29" s="2100"/>
      <c r="AA29" s="2098"/>
      <c r="AB29" s="2102"/>
      <c r="AC29" s="2103"/>
      <c r="AD29" s="2100"/>
      <c r="AE29" s="2100"/>
      <c r="AF29" s="2098"/>
      <c r="AG29" s="2102"/>
      <c r="AH29" s="2103"/>
      <c r="AI29" s="2100"/>
      <c r="AJ29" s="2098"/>
      <c r="AK29" s="2186"/>
      <c r="AL29" s="2187"/>
      <c r="AM29" s="2187"/>
      <c r="AN29" s="2188"/>
      <c r="AO29" s="2217"/>
      <c r="AP29" s="2218"/>
      <c r="AQ29" s="2218"/>
      <c r="AR29" s="2219"/>
      <c r="AS29" s="571"/>
      <c r="AT29" s="572" t="str">
        <f>IF(OR(AND(D29&lt;&gt;"",OR(AND(E29&lt;&gt;"",F29&lt;&gt;"",OR(G29&lt;&gt;"",H29&lt;&gt;"")),AND(E29="",F29="バス・カメラマン等"))),AND(D29="",E29="",F29="",OR(G29="",H29=""))),"○","×")</f>
        <v>○</v>
      </c>
      <c r="AU29" s="2182" t="str">
        <f>IF(AND(E29&lt;&gt;"",E29&lt;=2),"2歳児以下","")</f>
        <v/>
      </c>
      <c r="AV29" s="2182" t="str">
        <f>IF(OR(AND(3&lt;=E29,E29&lt;=6),COUNTIF(E29, "幼*"),COUNTIF(E29, "年少"),COUNTIF(E29, "年中"),COUNTIF(E29, "年長")),"3歳-学齢前","")</f>
        <v/>
      </c>
      <c r="AW29" s="2182" t="str">
        <f>IF(OR(AND(6&lt;=E29,E29&lt;=12),COUNTIF(E29, "小*")),"小学生","")</f>
        <v/>
      </c>
      <c r="AX29" s="2182" t="str">
        <f>IF(OR(AND(12&lt;=E29,E29&lt;=15),COUNTIF(E29, "中*")),"中学生","")</f>
        <v/>
      </c>
      <c r="AY29" s="2182" t="str">
        <f>IF(OR(AND(15&lt;=E29,E29&lt;=18),COUNTIF(E29, "高*")),"高校生(～18歳)","")</f>
        <v/>
      </c>
      <c r="AZ29" s="2182" t="str">
        <f>IF(OR(19&lt;=E29,COUNTIF(E29, "大*"),COUNTIF(E29, "*院*"),COUNTIF(E29, "*専*")),"一般(19歳～)","")</f>
        <v/>
      </c>
      <c r="BA29" s="2182" t="s">
        <v>425</v>
      </c>
      <c r="BB29" s="572" t="str">
        <f>IF(OR(AND(D29="",I29="",M29="",R29="",W29="",AB29="",AG29=""),AND(D29&lt;&gt;"",OR(I29&lt;&gt;"",M29&lt;&gt;"",R29&lt;&gt;"",W29&lt;&gt;"",AB29&lt;&gt;"",AG29&lt;&gt;""))),"○","×")</f>
        <v>○</v>
      </c>
      <c r="BC29" s="572" t="str">
        <f>IF(AND(BD29="○",BE29="○",BF29="○",BG29="○",BH29="○",BI29="○"),"○","×")</f>
        <v>○</v>
      </c>
      <c r="BD29" s="573" t="str">
        <f>IF(AND($I$7=" ",OR(I29&lt;&gt;"",K29&lt;&gt;"",L29&lt;&gt;"")),"×","○")</f>
        <v>○</v>
      </c>
      <c r="BE29" s="573" t="str">
        <f>IF(AND($M$7=" ",OR(M29&lt;&gt;"",O29&lt;&gt;"",P29&lt;&gt;"",Q29&lt;&gt;"")),"×","○")</f>
        <v>○</v>
      </c>
      <c r="BF29" s="573" t="str">
        <f>IF(AND($R$7=" ",OR(R29&lt;&gt;"",T29&lt;&gt;"",U29&lt;&gt;"",V29&lt;&gt;"")),"×","○")</f>
        <v>○</v>
      </c>
      <c r="BG29" s="573" t="str">
        <f>IF(AND($W$7=" ",OR(W29&lt;&gt;"",Y29&lt;&gt;"",Z29&lt;&gt;"",AA29&lt;&gt;"")),"×","○")</f>
        <v>○</v>
      </c>
      <c r="BH29" s="573" t="str">
        <f>IF(AND($AB$7=" ",OR(AB29&lt;&gt;"",AD29&lt;&gt;"",AE29&lt;&gt;"",AF29&lt;&gt;"")),"×","○")</f>
        <v>○</v>
      </c>
      <c r="BI29" s="573" t="str">
        <f>IF(AND($AG$7=" ",OR(AG29&lt;&gt;"",AI29&lt;&gt;"",AJ29&lt;&gt;"")),"×","○")</f>
        <v>○</v>
      </c>
      <c r="BJ29" s="2107" t="e">
        <f>SUMPRODUCT(1/COUNTIF(I29:AH29,"宿泊"))</f>
        <v>#DIV/0!</v>
      </c>
      <c r="BK29" s="2106" t="e">
        <f>SUMPRODUCT(1/COUNTIF(I29:AH29,"日帰り"))</f>
        <v>#DIV/0!</v>
      </c>
      <c r="BL29" s="1509">
        <f>COUNT(BJ29)-COUNT(BK29)</f>
        <v>0</v>
      </c>
      <c r="BM29" s="599"/>
      <c r="BO29" s="2114" t="s">
        <v>84</v>
      </c>
      <c r="BP29" s="2115"/>
      <c r="BQ29" s="2115"/>
      <c r="BR29" s="2116"/>
      <c r="BS29" s="2430">
        <f>COUNTIFS($G$15:$G$74,"○",$F$15:$F$74,"中学生",$I$15:$I$74,"宿泊")</f>
        <v>0</v>
      </c>
      <c r="BT29" s="2431"/>
      <c r="BU29" s="2432">
        <f>COUNTIFS($H$15:$H$74,"○",$F$15:$F$74,"中学生",$I$15:$I$74,"宿泊")</f>
        <v>0</v>
      </c>
      <c r="BV29" s="2433"/>
      <c r="BW29" s="2434">
        <f>COUNTIFS($G$15:$G$74,"○",$F$15:$F$74,"中学生",$M$15:$M$74,"宿泊")</f>
        <v>0</v>
      </c>
      <c r="BX29" s="2431"/>
      <c r="BY29" s="2432">
        <f>COUNTIFS($H$15:$H$74,"○",$F$15:$F$74,"中学生",$M$15:$M$74,"宿泊")</f>
        <v>0</v>
      </c>
      <c r="BZ29" s="2433"/>
      <c r="CA29" s="2434">
        <f>COUNTIFS($G$15:$G$74,"○",$F$15:$F$74,"中学生",$R$15:$R$74,"宿泊")</f>
        <v>0</v>
      </c>
      <c r="CB29" s="2431"/>
      <c r="CC29" s="2432">
        <f>COUNTIFS($H$15:$H$74,"○",$F$15:$F$74,"中学生",$R$15:$R$74,"宿泊")</f>
        <v>0</v>
      </c>
      <c r="CD29" s="2433"/>
      <c r="CE29" s="2434">
        <f>COUNTIFS($G$15:$G$74,"○",$F$15:$F$74,"中学生",$W$15:$W$74,"宿泊")</f>
        <v>0</v>
      </c>
      <c r="CF29" s="2431"/>
      <c r="CG29" s="2432">
        <f>COUNTIFS($H$15:$H$74,"○",$F$15:$F$74,"中学生",$W$15:$W$74,"宿泊")</f>
        <v>0</v>
      </c>
      <c r="CH29" s="2433"/>
      <c r="CI29" s="2434">
        <f>COUNTIFS($G$15:$G$74,"○",$F$15:$F$74,"中学生",$AB$15:$AB$74,"宿泊")</f>
        <v>0</v>
      </c>
      <c r="CJ29" s="2431"/>
      <c r="CK29" s="2432">
        <f>COUNTIFS($H$15:$H$74,"○",$F$15:$F$74,"中学生",$AB$15:$AB$74,"宿泊")</f>
        <v>0</v>
      </c>
      <c r="CL29" s="2433"/>
      <c r="CM29" s="2434">
        <f>COUNTIFS($G$15:$G$74,"○",$F$15:$F$74,"中学生",$AG$15:$AG$74,"宿泊")</f>
        <v>0</v>
      </c>
      <c r="CN29" s="2431"/>
      <c r="CO29" s="2432">
        <f>COUNTIFS($H$15:$H$74,"○",$F$15:$F$74,"中学生",$AG$15:$AG$74,"宿泊")</f>
        <v>0</v>
      </c>
      <c r="CP29" s="2433"/>
    </row>
    <row r="30" spans="1:94" ht="14.1" customHeight="1" x14ac:dyDescent="0.15">
      <c r="A30" s="572"/>
      <c r="B30" s="2117"/>
      <c r="C30" s="2246"/>
      <c r="D30" s="2227"/>
      <c r="E30" s="2228"/>
      <c r="F30" s="2244"/>
      <c r="G30" s="2195"/>
      <c r="H30" s="2197"/>
      <c r="I30" s="2223"/>
      <c r="J30" s="2224"/>
      <c r="K30" s="2199"/>
      <c r="L30" s="2201"/>
      <c r="M30" s="2223"/>
      <c r="N30" s="2224"/>
      <c r="O30" s="2199"/>
      <c r="P30" s="2199"/>
      <c r="Q30" s="2197"/>
      <c r="R30" s="2223"/>
      <c r="S30" s="2224"/>
      <c r="T30" s="2199"/>
      <c r="U30" s="2199"/>
      <c r="V30" s="2197"/>
      <c r="W30" s="2104"/>
      <c r="X30" s="2105"/>
      <c r="Y30" s="2101"/>
      <c r="Z30" s="2101"/>
      <c r="AA30" s="2099"/>
      <c r="AB30" s="2104"/>
      <c r="AC30" s="2105"/>
      <c r="AD30" s="2101"/>
      <c r="AE30" s="2101"/>
      <c r="AF30" s="2099"/>
      <c r="AG30" s="2104"/>
      <c r="AH30" s="2105"/>
      <c r="AI30" s="2101"/>
      <c r="AJ30" s="2099"/>
      <c r="AK30" s="2189"/>
      <c r="AL30" s="2190"/>
      <c r="AM30" s="2190"/>
      <c r="AN30" s="2191"/>
      <c r="AO30" s="2189"/>
      <c r="AP30" s="2190"/>
      <c r="AQ30" s="2190"/>
      <c r="AR30" s="2191"/>
      <c r="AS30" s="571"/>
      <c r="AT30" s="572"/>
      <c r="AU30" s="2182"/>
      <c r="AV30" s="2182"/>
      <c r="AW30" s="2182"/>
      <c r="AX30" s="2182"/>
      <c r="AY30" s="2182"/>
      <c r="AZ30" s="2182"/>
      <c r="BA30" s="2182"/>
      <c r="BB30" s="574"/>
      <c r="BC30" s="574"/>
      <c r="BD30" s="572"/>
      <c r="BE30" s="572"/>
      <c r="BF30" s="572"/>
      <c r="BG30" s="572"/>
      <c r="BH30" s="572"/>
      <c r="BI30" s="572"/>
      <c r="BJ30" s="2107"/>
      <c r="BK30" s="2106"/>
      <c r="BL30" s="1509"/>
      <c r="BM30" s="599"/>
      <c r="BO30" s="2114" t="s">
        <v>285</v>
      </c>
      <c r="BP30" s="2115"/>
      <c r="BQ30" s="2115"/>
      <c r="BR30" s="2116"/>
      <c r="BS30" s="2430">
        <f>COUNTIFS($G$15:$G$74,"○",$F$15:$F$74,"高校生(～18歳)",$I$15:$I$74,"宿泊")</f>
        <v>0</v>
      </c>
      <c r="BT30" s="2431"/>
      <c r="BU30" s="2432">
        <f>COUNTIFS($H$15:$H$74,"○",$F$15:$F$74,"高校生(～18歳)",$I$15:$I$74,"宿泊")</f>
        <v>0</v>
      </c>
      <c r="BV30" s="2433"/>
      <c r="BW30" s="2434">
        <f>COUNTIFS($G$15:$G$74,"○",$F$15:$F$74,"高校生(～18歳)",$M$15:$M$74,"宿泊")</f>
        <v>0</v>
      </c>
      <c r="BX30" s="2431"/>
      <c r="BY30" s="2432">
        <f>COUNTIFS($H$15:$H$74,"○",$F$15:$F$74,"高校生(～18歳)",$M$15:$M$74,"宿泊")</f>
        <v>0</v>
      </c>
      <c r="BZ30" s="2433"/>
      <c r="CA30" s="2434">
        <f>COUNTIFS($G$15:$G$74,"○",$F$15:$F$74,"高校生(～18歳)",$R$15:$R$74,"宿泊")</f>
        <v>0</v>
      </c>
      <c r="CB30" s="2431"/>
      <c r="CC30" s="2432">
        <f>COUNTIFS($H$15:$H$74,"○",$F$15:$F$74,"高校生(～18歳)",$R$15:$R$74,"宿泊")</f>
        <v>0</v>
      </c>
      <c r="CD30" s="2433"/>
      <c r="CE30" s="2434">
        <f>COUNTIFS($G$15:$G$74,"○",$F$15:$F$74,"高校生(～18歳)",$W$15:$W$74,"宿泊")</f>
        <v>0</v>
      </c>
      <c r="CF30" s="2431"/>
      <c r="CG30" s="2432">
        <f>COUNTIFS($H$15:$H$74,"○",$F$15:$F$74,"高校生(～18歳)",$W$15:$W$74,"宿泊")</f>
        <v>0</v>
      </c>
      <c r="CH30" s="2433"/>
      <c r="CI30" s="2434">
        <f>COUNTIFS($G$15:$G$74,"○",$F$15:$F$74,"高校生(～18歳)",$AB$15:$AB$74,"宿泊")</f>
        <v>0</v>
      </c>
      <c r="CJ30" s="2431"/>
      <c r="CK30" s="2432">
        <f>COUNTIFS($H$15:$H$74,"○",$F$15:$F$74,"高校生(～18歳)",$AB$15:$AB$74,"宿泊")</f>
        <v>0</v>
      </c>
      <c r="CL30" s="2433"/>
      <c r="CM30" s="2434">
        <f>COUNTIFS($G$15:$G$74,"○",$F$15:$F$74,"高校生(～18歳)",$AG$15:$AG$74,"宿泊")</f>
        <v>0</v>
      </c>
      <c r="CN30" s="2431"/>
      <c r="CO30" s="2432">
        <f>COUNTIFS($H$15:$H$74,"○",$F$15:$F$74,"高校生(～18歳)",$AG$15:$AG$74,"宿泊")</f>
        <v>0</v>
      </c>
      <c r="CP30" s="2433"/>
    </row>
    <row r="31" spans="1:94" ht="14.1" customHeight="1" x14ac:dyDescent="0.15">
      <c r="A31" s="572" t="str">
        <f>IF(AND(D31="",D33&lt;&gt;""),"×","○")</f>
        <v>○</v>
      </c>
      <c r="B31" s="2117" t="str">
        <f>IF(AND(AT31="○",BB31="○",BC31="○",A31="○"),"○","×")</f>
        <v>○</v>
      </c>
      <c r="C31" s="2245">
        <v>9</v>
      </c>
      <c r="D31" s="2205"/>
      <c r="E31" s="2207"/>
      <c r="F31" s="2243"/>
      <c r="G31" s="2229"/>
      <c r="H31" s="2230"/>
      <c r="I31" s="2211"/>
      <c r="J31" s="2212"/>
      <c r="K31" s="2198"/>
      <c r="L31" s="2200"/>
      <c r="M31" s="2225"/>
      <c r="N31" s="2226"/>
      <c r="O31" s="2232"/>
      <c r="P31" s="2232"/>
      <c r="Q31" s="2230"/>
      <c r="R31" s="2225"/>
      <c r="S31" s="2226"/>
      <c r="T31" s="2232"/>
      <c r="U31" s="2232"/>
      <c r="V31" s="2230"/>
      <c r="W31" s="2102"/>
      <c r="X31" s="2103"/>
      <c r="Y31" s="2100"/>
      <c r="Z31" s="2100"/>
      <c r="AA31" s="2098"/>
      <c r="AB31" s="2102"/>
      <c r="AC31" s="2103"/>
      <c r="AD31" s="2100"/>
      <c r="AE31" s="2100"/>
      <c r="AF31" s="2098"/>
      <c r="AG31" s="2102"/>
      <c r="AH31" s="2103"/>
      <c r="AI31" s="2100"/>
      <c r="AJ31" s="2098"/>
      <c r="AK31" s="2186"/>
      <c r="AL31" s="2187"/>
      <c r="AM31" s="2187"/>
      <c r="AN31" s="2188"/>
      <c r="AO31" s="2217"/>
      <c r="AP31" s="2218"/>
      <c r="AQ31" s="2218"/>
      <c r="AR31" s="2219"/>
      <c r="AS31" s="571"/>
      <c r="AT31" s="572" t="str">
        <f>IF(OR(AND(D31&lt;&gt;"",OR(AND(E31&lt;&gt;"",F31&lt;&gt;"",OR(G31&lt;&gt;"",H31&lt;&gt;"")),AND(E31="",F31="バス・カメラマン等"))),AND(D31="",E31="",F31="",OR(G31="",H31=""))),"○","×")</f>
        <v>○</v>
      </c>
      <c r="AU31" s="2182" t="str">
        <f>IF(AND(E31&lt;&gt;"",E31&lt;=2),"2歳児以下","")</f>
        <v/>
      </c>
      <c r="AV31" s="2182" t="str">
        <f>IF(OR(AND(3&lt;=E31,E31&lt;=6),COUNTIF(E31, "幼*"),COUNTIF(E31, "年少"),COUNTIF(E31, "年中"),COUNTIF(E31, "年長")),"3歳-学齢前","")</f>
        <v/>
      </c>
      <c r="AW31" s="2182" t="str">
        <f>IF(OR(AND(6&lt;=E31,E31&lt;=12),COUNTIF(E31, "小*")),"小学生","")</f>
        <v/>
      </c>
      <c r="AX31" s="2182" t="str">
        <f>IF(OR(AND(12&lt;=E31,E31&lt;=15),COUNTIF(E31, "中*")),"中学生","")</f>
        <v/>
      </c>
      <c r="AY31" s="2182" t="str">
        <f>IF(OR(AND(15&lt;=E31,E31&lt;=18),COUNTIF(E31, "高*")),"高校生(～18歳)","")</f>
        <v/>
      </c>
      <c r="AZ31" s="2182" t="str">
        <f>IF(OR(19&lt;=E31,COUNTIF(E31, "大*"),COUNTIF(E31, "*院*"),COUNTIF(E31, "*専*")),"一般(19歳～)","")</f>
        <v/>
      </c>
      <c r="BA31" s="2182" t="s">
        <v>425</v>
      </c>
      <c r="BB31" s="572" t="str">
        <f>IF(OR(AND(D31="",I31="",M31="",R31="",W31="",AB31="",AG31=""),AND(D31&lt;&gt;"",OR(I31&lt;&gt;"",M31&lt;&gt;"",R31&lt;&gt;"",W31&lt;&gt;"",AB31&lt;&gt;"",AG31&lt;&gt;""))),"○","×")</f>
        <v>○</v>
      </c>
      <c r="BC31" s="572" t="str">
        <f>IF(AND(BD31="○",BE31="○",BF31="○",BG31="○",BH31="○",BI31="○"),"○","×")</f>
        <v>○</v>
      </c>
      <c r="BD31" s="573" t="str">
        <f>IF(AND($I$7=" ",OR(I31&lt;&gt;"",K31&lt;&gt;"",L31&lt;&gt;"")),"×","○")</f>
        <v>○</v>
      </c>
      <c r="BE31" s="573" t="str">
        <f>IF(AND($M$7=" ",OR(M31&lt;&gt;"",O31&lt;&gt;"",P31&lt;&gt;"",Q31&lt;&gt;"")),"×","○")</f>
        <v>○</v>
      </c>
      <c r="BF31" s="573" t="str">
        <f>IF(AND($R$7=" ",OR(R31&lt;&gt;"",T31&lt;&gt;"",U31&lt;&gt;"",V31&lt;&gt;"")),"×","○")</f>
        <v>○</v>
      </c>
      <c r="BG31" s="573" t="str">
        <f>IF(AND($W$7=" ",OR(W31&lt;&gt;"",Y31&lt;&gt;"",Z31&lt;&gt;"",AA31&lt;&gt;"")),"×","○")</f>
        <v>○</v>
      </c>
      <c r="BH31" s="573" t="str">
        <f>IF(AND($AB$7=" ",OR(AB31&lt;&gt;"",AD31&lt;&gt;"",AE31&lt;&gt;"",AF31&lt;&gt;"")),"×","○")</f>
        <v>○</v>
      </c>
      <c r="BI31" s="573" t="str">
        <f>IF(AND($AG$7=" ",OR(AG31&lt;&gt;"",AI31&lt;&gt;"",AJ31&lt;&gt;"")),"×","○")</f>
        <v>○</v>
      </c>
      <c r="BJ31" s="2107" t="e">
        <f>SUMPRODUCT(1/COUNTIF(I31:AH31,"宿泊"))</f>
        <v>#DIV/0!</v>
      </c>
      <c r="BK31" s="2106" t="e">
        <f>SUMPRODUCT(1/COUNTIF(I31:AH31,"日帰り"))</f>
        <v>#DIV/0!</v>
      </c>
      <c r="BL31" s="1509">
        <f>COUNT(BJ31)-COUNT(BK31)</f>
        <v>0</v>
      </c>
      <c r="BM31" s="599"/>
      <c r="BO31" s="2114" t="s">
        <v>286</v>
      </c>
      <c r="BP31" s="2115"/>
      <c r="BQ31" s="2115"/>
      <c r="BR31" s="2116"/>
      <c r="BS31" s="2430">
        <f>COUNTIFS($G$15:$G$74,"○",$F$15:$F$74,"一般(19歳～)",$I$15:$I$74,"宿泊")</f>
        <v>0</v>
      </c>
      <c r="BT31" s="2431"/>
      <c r="BU31" s="2432">
        <f>COUNTIFS($H$15:$H$74,"○",$F$15:$F$74,"一般(19歳～)",$I$15:$I$74,"宿泊")</f>
        <v>0</v>
      </c>
      <c r="BV31" s="2433"/>
      <c r="BW31" s="2434">
        <f>COUNTIFS($G$15:$G$74,"○",$F$15:$F$74,"一般(19歳～)",$M$15:$M$74,"宿泊")</f>
        <v>0</v>
      </c>
      <c r="BX31" s="2431"/>
      <c r="BY31" s="2432">
        <f>COUNTIFS($H$15:$H$74,"○",$F$15:$F$74,"一般(19歳～)",$M$15:$M$74,"宿泊")</f>
        <v>0</v>
      </c>
      <c r="BZ31" s="2433"/>
      <c r="CA31" s="2434">
        <f>COUNTIFS($G$15:$G$74,"○",$F$15:$F$74,"一般(19歳～)",$R$15:$R$74,"宿泊")</f>
        <v>0</v>
      </c>
      <c r="CB31" s="2431"/>
      <c r="CC31" s="2432">
        <f>COUNTIFS($H$15:$H$74,"○",$F$15:$F$74,"一般(19歳～)",$R$15:$R$74,"宿泊")</f>
        <v>0</v>
      </c>
      <c r="CD31" s="2433"/>
      <c r="CE31" s="2434">
        <f>COUNTIFS($G$15:$G$74,"○",$F$15:$F$74,"一般(19歳～)",$W$15:$W$74,"宿泊")</f>
        <v>0</v>
      </c>
      <c r="CF31" s="2431"/>
      <c r="CG31" s="2432">
        <f>COUNTIFS($H$15:$H$74,"○",$F$15:$F$74,"一般(19歳～)",$W$15:$W$74,"宿泊")</f>
        <v>0</v>
      </c>
      <c r="CH31" s="2433"/>
      <c r="CI31" s="2434">
        <f>COUNTIFS($G$15:$G$74,"○",$F$15:$F$74,"一般(19歳～)",$AB$15:$AB$74,"宿泊")</f>
        <v>0</v>
      </c>
      <c r="CJ31" s="2431"/>
      <c r="CK31" s="2432">
        <f>COUNTIFS($H$15:$H$74,"○",$F$15:$F$74,"一般(19歳～)",$AB$15:$AB$74,"宿泊")</f>
        <v>0</v>
      </c>
      <c r="CL31" s="2433"/>
      <c r="CM31" s="2434">
        <f>COUNTIFS($G$15:$G$74,"○",$F$15:$F$74,"一般(19歳～)",$AG$15:$AG$74,"宿泊")</f>
        <v>0</v>
      </c>
      <c r="CN31" s="2431"/>
      <c r="CO31" s="2432">
        <f>COUNTIFS($H$15:$H$74,"○",$F$15:$F$74,"一般(19歳～)",$AG$15:$AG$74,"宿泊")</f>
        <v>0</v>
      </c>
      <c r="CP31" s="2433"/>
    </row>
    <row r="32" spans="1:94" ht="14.1" customHeight="1" thickBot="1" x14ac:dyDescent="0.2">
      <c r="A32" s="572"/>
      <c r="B32" s="2117"/>
      <c r="C32" s="2246"/>
      <c r="D32" s="2227"/>
      <c r="E32" s="2228"/>
      <c r="F32" s="2244"/>
      <c r="G32" s="2195"/>
      <c r="H32" s="2197"/>
      <c r="I32" s="2223"/>
      <c r="J32" s="2224"/>
      <c r="K32" s="2199"/>
      <c r="L32" s="2201"/>
      <c r="M32" s="2223"/>
      <c r="N32" s="2224"/>
      <c r="O32" s="2199"/>
      <c r="P32" s="2199"/>
      <c r="Q32" s="2197"/>
      <c r="R32" s="2223"/>
      <c r="S32" s="2224"/>
      <c r="T32" s="2199"/>
      <c r="U32" s="2199"/>
      <c r="V32" s="2197"/>
      <c r="W32" s="2104"/>
      <c r="X32" s="2105"/>
      <c r="Y32" s="2101"/>
      <c r="Z32" s="2101"/>
      <c r="AA32" s="2099"/>
      <c r="AB32" s="2104"/>
      <c r="AC32" s="2105"/>
      <c r="AD32" s="2101"/>
      <c r="AE32" s="2101"/>
      <c r="AF32" s="2099"/>
      <c r="AG32" s="2104"/>
      <c r="AH32" s="2105"/>
      <c r="AI32" s="2101"/>
      <c r="AJ32" s="2099"/>
      <c r="AK32" s="2189"/>
      <c r="AL32" s="2190"/>
      <c r="AM32" s="2190"/>
      <c r="AN32" s="2191"/>
      <c r="AO32" s="2189"/>
      <c r="AP32" s="2190"/>
      <c r="AQ32" s="2190"/>
      <c r="AR32" s="2191"/>
      <c r="AS32" s="571"/>
      <c r="AT32" s="572"/>
      <c r="AU32" s="2182"/>
      <c r="AV32" s="2182"/>
      <c r="AW32" s="2182"/>
      <c r="AX32" s="2182"/>
      <c r="AY32" s="2182"/>
      <c r="AZ32" s="2182"/>
      <c r="BA32" s="2182"/>
      <c r="BB32" s="574"/>
      <c r="BC32" s="574"/>
      <c r="BD32" s="572"/>
      <c r="BE32" s="572"/>
      <c r="BF32" s="572"/>
      <c r="BG32" s="572"/>
      <c r="BH32" s="572"/>
      <c r="BI32" s="572"/>
      <c r="BJ32" s="2107"/>
      <c r="BK32" s="2106"/>
      <c r="BL32" s="1509"/>
      <c r="BM32" s="599"/>
      <c r="BO32" s="2118" t="s">
        <v>454</v>
      </c>
      <c r="BP32" s="2119"/>
      <c r="BQ32" s="2119"/>
      <c r="BR32" s="2120"/>
      <c r="BS32" s="2449">
        <f>COUNTIFS($G$15:$G$74,"○",$F$15:$F$74,"バス・カメラマン等",$I$15:$I$74,"宿泊")</f>
        <v>0</v>
      </c>
      <c r="BT32" s="2438"/>
      <c r="BU32" s="2435">
        <f>COUNTIFS($H$15:$H$74,"○",$F$15:$F$74,"バス・カメラマン等",$I$15:$I$74,"宿泊")</f>
        <v>0</v>
      </c>
      <c r="BV32" s="2436"/>
      <c r="BW32" s="2437">
        <f>COUNTIFS($G$15:$G$74,"○",$F$15:$F$74,"バス・カメラマン等",$M$15:$M$74,"宿泊")</f>
        <v>0</v>
      </c>
      <c r="BX32" s="2438"/>
      <c r="BY32" s="2435">
        <f>COUNTIFS($H$15:$H$74,"○",$F$15:$F$74,"バス・カメラマン等",$M$15:$M$74,"宿泊")</f>
        <v>0</v>
      </c>
      <c r="BZ32" s="2436"/>
      <c r="CA32" s="2437">
        <f>COUNTIFS($G$15:$G$74,"○",$F$15:$F$74,"バス・カメラマン等",$R$15:$R$74,"宿泊")</f>
        <v>0</v>
      </c>
      <c r="CB32" s="2438"/>
      <c r="CC32" s="2435">
        <f>COUNTIFS($H$15:$H$74,"○",$F$15:$F$74,"バス・カメラマン等",$R$15:$R$74,"宿泊")</f>
        <v>0</v>
      </c>
      <c r="CD32" s="2436"/>
      <c r="CE32" s="2437">
        <f>COUNTIFS($G$15:$G$74,"○",$F$15:$F$74,"バス・カメラマン等",$W$15:$W$74,"宿泊")</f>
        <v>0</v>
      </c>
      <c r="CF32" s="2438"/>
      <c r="CG32" s="2435">
        <f>COUNTIFS($H$15:$H$74,"○",$F$15:$F$74,"バス・カメラマン等",$W$15:$W$74,"宿泊")</f>
        <v>0</v>
      </c>
      <c r="CH32" s="2436"/>
      <c r="CI32" s="2437">
        <f>COUNTIFS($G$15:$G$74,"○",$F$15:$F$74,"バス・カメラマン等",$AB$15:$AB$74,"宿泊")</f>
        <v>0</v>
      </c>
      <c r="CJ32" s="2438"/>
      <c r="CK32" s="2435">
        <f>COUNTIFS($H$15:$H$74,"○",$F$15:$F$74,"バス・カメラマン等",$AB$15:$AB$74,"宿泊")</f>
        <v>0</v>
      </c>
      <c r="CL32" s="2436"/>
      <c r="CM32" s="2437">
        <f>COUNTIFS($G$15:$G$74,"○",$F$15:$F$74,"バス・カメラマン等",$AG$15:$AG$74,"宿泊")</f>
        <v>0</v>
      </c>
      <c r="CN32" s="2438"/>
      <c r="CO32" s="2435">
        <f>COUNTIFS($H$15:$H$74,"○",$F$15:$F$74,"バス・カメラマン等",$AG$15:$AG$74,"宿泊")</f>
        <v>0</v>
      </c>
      <c r="CP32" s="2436"/>
    </row>
    <row r="33" spans="1:94" ht="14.1" customHeight="1" thickBot="1" x14ac:dyDescent="0.2">
      <c r="A33" s="572" t="str">
        <f>IF(AND(D33="",D35&lt;&gt;""),"×","○")</f>
        <v>○</v>
      </c>
      <c r="B33" s="2117" t="str">
        <f>IF(AND(AT33="○",BB33="○",BC33="○",A33="○"),"○","×")</f>
        <v>○</v>
      </c>
      <c r="C33" s="2245">
        <v>10</v>
      </c>
      <c r="D33" s="2205"/>
      <c r="E33" s="2207"/>
      <c r="F33" s="2243"/>
      <c r="G33" s="2229"/>
      <c r="H33" s="2230"/>
      <c r="I33" s="2211"/>
      <c r="J33" s="2212"/>
      <c r="K33" s="2198"/>
      <c r="L33" s="2200"/>
      <c r="M33" s="2225"/>
      <c r="N33" s="2226"/>
      <c r="O33" s="2232"/>
      <c r="P33" s="2232"/>
      <c r="Q33" s="2230"/>
      <c r="R33" s="2225"/>
      <c r="S33" s="2226"/>
      <c r="T33" s="2232"/>
      <c r="U33" s="2232"/>
      <c r="V33" s="2230"/>
      <c r="W33" s="2102"/>
      <c r="X33" s="2103"/>
      <c r="Y33" s="2100"/>
      <c r="Z33" s="2100"/>
      <c r="AA33" s="2098"/>
      <c r="AB33" s="2102"/>
      <c r="AC33" s="2103"/>
      <c r="AD33" s="2100"/>
      <c r="AE33" s="2100"/>
      <c r="AF33" s="2098"/>
      <c r="AG33" s="2102"/>
      <c r="AH33" s="2103"/>
      <c r="AI33" s="2100"/>
      <c r="AJ33" s="2098"/>
      <c r="AK33" s="2186"/>
      <c r="AL33" s="2187"/>
      <c r="AM33" s="2187"/>
      <c r="AN33" s="2188"/>
      <c r="AO33" s="2217"/>
      <c r="AP33" s="2218"/>
      <c r="AQ33" s="2218"/>
      <c r="AR33" s="2219"/>
      <c r="AS33" s="571"/>
      <c r="AT33" s="572" t="str">
        <f>IF(OR(AND(D33&lt;&gt;"",OR(AND(E33&lt;&gt;"",F33&lt;&gt;"",OR(G33&lt;&gt;"",H33&lt;&gt;"")),AND(E33="",F33="バス・カメラマン等"))),AND(D33="",E33="",F33="",OR(G33="",H33=""))),"○","×")</f>
        <v>○</v>
      </c>
      <c r="AU33" s="2182" t="str">
        <f>IF(AND(E33&lt;&gt;"",E33&lt;=2),"2歳児以下","")</f>
        <v/>
      </c>
      <c r="AV33" s="2182" t="str">
        <f>IF(OR(AND(3&lt;=E33,E33&lt;=6),COUNTIF(E33, "幼*"),COUNTIF(E33, "年少"),COUNTIF(E33, "年中"),COUNTIF(E33, "年長")),"3歳-学齢前","")</f>
        <v/>
      </c>
      <c r="AW33" s="2182" t="str">
        <f>IF(OR(AND(6&lt;=E33,E33&lt;=12),COUNTIF(E33, "小*")),"小学生","")</f>
        <v/>
      </c>
      <c r="AX33" s="2182" t="str">
        <f>IF(OR(AND(12&lt;=E33,E33&lt;=15),COUNTIF(E33, "中*")),"中学生","")</f>
        <v/>
      </c>
      <c r="AY33" s="2182" t="str">
        <f>IF(OR(AND(15&lt;=E33,E33&lt;=18),COUNTIF(E33, "高*")),"高校生(～18歳)","")</f>
        <v/>
      </c>
      <c r="AZ33" s="2182" t="str">
        <f>IF(OR(19&lt;=E33,COUNTIF(E33, "大*"),COUNTIF(E33, "*院*"),COUNTIF(E33, "*専*")),"一般(19歳～)","")</f>
        <v/>
      </c>
      <c r="BA33" s="2182" t="s">
        <v>425</v>
      </c>
      <c r="BB33" s="572" t="str">
        <f>IF(OR(AND(D33="",I33="",M33="",R33="",W33="",AB33="",AG33=""),AND(D33&lt;&gt;"",OR(I33&lt;&gt;"",M33&lt;&gt;"",R33&lt;&gt;"",W33&lt;&gt;"",AB33&lt;&gt;"",AG33&lt;&gt;""))),"○","×")</f>
        <v>○</v>
      </c>
      <c r="BC33" s="572" t="str">
        <f>IF(AND(BD33="○",BE33="○",BF33="○",BG33="○",BH33="○",BI33="○"),"○","×")</f>
        <v>○</v>
      </c>
      <c r="BD33" s="573" t="str">
        <f>IF(AND($I$7=" ",OR(I33&lt;&gt;"",K33&lt;&gt;"",L33&lt;&gt;"")),"×","○")</f>
        <v>○</v>
      </c>
      <c r="BE33" s="573" t="str">
        <f>IF(AND($M$7=" ",OR(M33&lt;&gt;"",O33&lt;&gt;"",P33&lt;&gt;"",Q33&lt;&gt;"")),"×","○")</f>
        <v>○</v>
      </c>
      <c r="BF33" s="573" t="str">
        <f>IF(AND($R$7=" ",OR(R33&lt;&gt;"",T33&lt;&gt;"",U33&lt;&gt;"",V33&lt;&gt;"")),"×","○")</f>
        <v>○</v>
      </c>
      <c r="BG33" s="573" t="str">
        <f>IF(AND($W$7=" ",OR(W33&lt;&gt;"",Y33&lt;&gt;"",Z33&lt;&gt;"",AA33&lt;&gt;"")),"×","○")</f>
        <v>○</v>
      </c>
      <c r="BH33" s="573" t="str">
        <f>IF(AND($AB$7=" ",OR(AB33&lt;&gt;"",AD33&lt;&gt;"",AE33&lt;&gt;"",AF33&lt;&gt;"")),"×","○")</f>
        <v>○</v>
      </c>
      <c r="BI33" s="573" t="str">
        <f>IF(AND($AG$7=" ",OR(AG33&lt;&gt;"",AI33&lt;&gt;"",AJ33&lt;&gt;"")),"×","○")</f>
        <v>○</v>
      </c>
      <c r="BJ33" s="2107" t="e">
        <f>SUMPRODUCT(1/COUNTIF(I33:AH33,"宿泊"))</f>
        <v>#DIV/0!</v>
      </c>
      <c r="BK33" s="2106" t="e">
        <f>SUMPRODUCT(1/COUNTIF(I33:AH33,"日帰り"))</f>
        <v>#DIV/0!</v>
      </c>
      <c r="BL33" s="1509">
        <f>COUNT(BJ33)-COUNT(BK33)</f>
        <v>0</v>
      </c>
      <c r="BM33" s="599"/>
      <c r="BN33" s="581"/>
      <c r="BO33" s="581"/>
      <c r="BP33" s="580"/>
      <c r="BQ33" s="582"/>
      <c r="BR33" s="582"/>
      <c r="BS33" s="580"/>
      <c r="BT33" s="583"/>
      <c r="BU33" s="583"/>
      <c r="BV33" s="583"/>
      <c r="BW33" s="583"/>
      <c r="BX33" s="583"/>
      <c r="BY33" s="583"/>
      <c r="BZ33" s="583"/>
      <c r="CA33" s="583"/>
      <c r="CB33" s="583"/>
      <c r="CC33" s="583"/>
      <c r="CD33" s="583"/>
      <c r="CE33" s="583"/>
      <c r="CF33" s="583"/>
      <c r="CG33" s="583"/>
      <c r="CH33" s="583"/>
      <c r="CI33" s="583"/>
      <c r="CJ33" s="583"/>
      <c r="CK33" s="583"/>
      <c r="CL33" s="583"/>
      <c r="CM33" s="583"/>
      <c r="CN33" s="583"/>
      <c r="CO33" s="583"/>
      <c r="CP33" s="583"/>
    </row>
    <row r="34" spans="1:94" ht="14.1" customHeight="1" thickBot="1" x14ac:dyDescent="0.2">
      <c r="A34" s="572"/>
      <c r="B34" s="2117"/>
      <c r="C34" s="2246"/>
      <c r="D34" s="2227"/>
      <c r="E34" s="2228"/>
      <c r="F34" s="2244"/>
      <c r="G34" s="2195"/>
      <c r="H34" s="2197"/>
      <c r="I34" s="2223"/>
      <c r="J34" s="2224"/>
      <c r="K34" s="2199"/>
      <c r="L34" s="2201"/>
      <c r="M34" s="2223"/>
      <c r="N34" s="2224"/>
      <c r="O34" s="2199"/>
      <c r="P34" s="2199"/>
      <c r="Q34" s="2197"/>
      <c r="R34" s="2223"/>
      <c r="S34" s="2224"/>
      <c r="T34" s="2199"/>
      <c r="U34" s="2199"/>
      <c r="V34" s="2197"/>
      <c r="W34" s="2104"/>
      <c r="X34" s="2105"/>
      <c r="Y34" s="2101"/>
      <c r="Z34" s="2101"/>
      <c r="AA34" s="2099"/>
      <c r="AB34" s="2104"/>
      <c r="AC34" s="2105"/>
      <c r="AD34" s="2101"/>
      <c r="AE34" s="2101"/>
      <c r="AF34" s="2099"/>
      <c r="AG34" s="2104"/>
      <c r="AH34" s="2105"/>
      <c r="AI34" s="2101"/>
      <c r="AJ34" s="2099"/>
      <c r="AK34" s="2189"/>
      <c r="AL34" s="2190"/>
      <c r="AM34" s="2190"/>
      <c r="AN34" s="2191"/>
      <c r="AO34" s="2189"/>
      <c r="AP34" s="2190"/>
      <c r="AQ34" s="2190"/>
      <c r="AR34" s="2191"/>
      <c r="AS34" s="571"/>
      <c r="AT34" s="572"/>
      <c r="AU34" s="2182"/>
      <c r="AV34" s="2182"/>
      <c r="AW34" s="2182"/>
      <c r="AX34" s="2182"/>
      <c r="AY34" s="2182"/>
      <c r="AZ34" s="2182"/>
      <c r="BA34" s="2182"/>
      <c r="BB34" s="574"/>
      <c r="BC34" s="574"/>
      <c r="BD34" s="572"/>
      <c r="BE34" s="572"/>
      <c r="BF34" s="572"/>
      <c r="BG34" s="572"/>
      <c r="BH34" s="572"/>
      <c r="BI34" s="572"/>
      <c r="BJ34" s="2107"/>
      <c r="BK34" s="2106"/>
      <c r="BL34" s="1509"/>
      <c r="BM34" s="599"/>
      <c r="BO34" s="2122" t="s">
        <v>455</v>
      </c>
      <c r="BP34" s="2122"/>
      <c r="BQ34" s="2122"/>
      <c r="BR34" s="2122"/>
      <c r="BS34" s="602"/>
      <c r="BT34" s="646" t="s">
        <v>151</v>
      </c>
      <c r="BU34" s="603" t="s">
        <v>150</v>
      </c>
      <c r="BV34" s="616" t="s">
        <v>287</v>
      </c>
      <c r="BW34" s="610"/>
      <c r="BX34" s="603" t="s">
        <v>151</v>
      </c>
      <c r="BY34" s="603" t="s">
        <v>150</v>
      </c>
      <c r="BZ34" s="616" t="s">
        <v>287</v>
      </c>
      <c r="CA34" s="610"/>
      <c r="CB34" s="603" t="s">
        <v>151</v>
      </c>
      <c r="CC34" s="603" t="s">
        <v>150</v>
      </c>
      <c r="CD34" s="616" t="s">
        <v>287</v>
      </c>
      <c r="CE34" s="610"/>
      <c r="CF34" s="603" t="s">
        <v>151</v>
      </c>
      <c r="CG34" s="603" t="s">
        <v>150</v>
      </c>
      <c r="CH34" s="616" t="s">
        <v>287</v>
      </c>
      <c r="CI34" s="610"/>
      <c r="CJ34" s="603" t="s">
        <v>151</v>
      </c>
      <c r="CK34" s="603" t="s">
        <v>150</v>
      </c>
      <c r="CL34" s="616" t="s">
        <v>287</v>
      </c>
      <c r="CM34" s="610"/>
      <c r="CN34" s="603" t="s">
        <v>151</v>
      </c>
      <c r="CO34" s="604" t="s">
        <v>150</v>
      </c>
      <c r="CP34" s="641" t="s">
        <v>287</v>
      </c>
    </row>
    <row r="35" spans="1:94" ht="14.1" customHeight="1" x14ac:dyDescent="0.15">
      <c r="A35" s="572" t="str">
        <f>IF(AND(D35="",D37&lt;&gt;""),"×","○")</f>
        <v>○</v>
      </c>
      <c r="B35" s="2117" t="str">
        <f>IF(AND(AT35="○",BB35="○",BC35="○",A35="○"),"○","×")</f>
        <v>○</v>
      </c>
      <c r="C35" s="2245">
        <v>11</v>
      </c>
      <c r="D35" s="2205"/>
      <c r="E35" s="2207"/>
      <c r="F35" s="2243"/>
      <c r="G35" s="2194"/>
      <c r="H35" s="2196"/>
      <c r="I35" s="2211"/>
      <c r="J35" s="2212"/>
      <c r="K35" s="2198"/>
      <c r="L35" s="2200"/>
      <c r="M35" s="2225"/>
      <c r="N35" s="2226"/>
      <c r="O35" s="2198"/>
      <c r="P35" s="2198"/>
      <c r="Q35" s="2196"/>
      <c r="R35" s="2225"/>
      <c r="S35" s="2226"/>
      <c r="T35" s="2198"/>
      <c r="U35" s="2198"/>
      <c r="V35" s="2196"/>
      <c r="W35" s="2102"/>
      <c r="X35" s="2103"/>
      <c r="Y35" s="2100"/>
      <c r="Z35" s="2100"/>
      <c r="AA35" s="2098"/>
      <c r="AB35" s="2102"/>
      <c r="AC35" s="2103"/>
      <c r="AD35" s="2100"/>
      <c r="AE35" s="2100"/>
      <c r="AF35" s="2098"/>
      <c r="AG35" s="2102"/>
      <c r="AH35" s="2103"/>
      <c r="AI35" s="2100"/>
      <c r="AJ35" s="2098"/>
      <c r="AK35" s="2186"/>
      <c r="AL35" s="2187"/>
      <c r="AM35" s="2187"/>
      <c r="AN35" s="2188"/>
      <c r="AO35" s="2217"/>
      <c r="AP35" s="2218"/>
      <c r="AQ35" s="2218"/>
      <c r="AR35" s="2219"/>
      <c r="AS35" s="571"/>
      <c r="AT35" s="572" t="str">
        <f>IF(OR(AND(D35&lt;&gt;"",OR(AND(E35&lt;&gt;"",F35&lt;&gt;"",OR(G35&lt;&gt;"",H35&lt;&gt;"")),AND(E35="",F35="バス・カメラマン等"))),AND(D35="",E35="",F35="",OR(G35="",H35=""))),"○","×")</f>
        <v>○</v>
      </c>
      <c r="AU35" s="2182" t="str">
        <f>IF(AND(E35&lt;&gt;"",E35&lt;=2),"2歳児以下","")</f>
        <v/>
      </c>
      <c r="AV35" s="2182" t="str">
        <f>IF(OR(AND(3&lt;=E35,E35&lt;=6),COUNTIF(E35, "幼*"),COUNTIF(E35, "年少"),COUNTIF(E35, "年中"),COUNTIF(E35, "年長")),"3歳-学齢前","")</f>
        <v/>
      </c>
      <c r="AW35" s="2182" t="str">
        <f>IF(OR(AND(6&lt;=E35,E35&lt;=12),COUNTIF(E35, "小*")),"小学生","")</f>
        <v/>
      </c>
      <c r="AX35" s="2182" t="str">
        <f>IF(OR(AND(12&lt;=E35,E35&lt;=15),COUNTIF(E35, "中*")),"中学生","")</f>
        <v/>
      </c>
      <c r="AY35" s="2182" t="str">
        <f>IF(OR(AND(15&lt;=E35,E35&lt;=18),COUNTIF(E35, "高*")),"高校生(～18歳)","")</f>
        <v/>
      </c>
      <c r="AZ35" s="2182" t="str">
        <f>IF(OR(19&lt;=E35,COUNTIF(E35, "大*"),COUNTIF(E35, "*院*"),COUNTIF(E35, "*専*")),"一般(19歳～)","")</f>
        <v/>
      </c>
      <c r="BA35" s="2182" t="s">
        <v>425</v>
      </c>
      <c r="BB35" s="572" t="str">
        <f>IF(OR(AND(D35="",I35="",M35="",R35="",W35="",AB35="",AG35=""),AND(D35&lt;&gt;"",OR(I35&lt;&gt;"",M35&lt;&gt;"",R35&lt;&gt;"",W35&lt;&gt;"",AB35&lt;&gt;"",AG35&lt;&gt;""))),"○","×")</f>
        <v>○</v>
      </c>
      <c r="BC35" s="572" t="str">
        <f>IF(AND(BD35="○",BE35="○",BF35="○",BG35="○",BH35="○",BI35="○"),"○","×")</f>
        <v>○</v>
      </c>
      <c r="BD35" s="573" t="str">
        <f>IF(AND($I$7=" ",OR(I35&lt;&gt;"",K35&lt;&gt;"",L35&lt;&gt;"")),"×","○")</f>
        <v>○</v>
      </c>
      <c r="BE35" s="573" t="str">
        <f>IF(AND($M$7=" ",OR(M35&lt;&gt;"",O35&lt;&gt;"",P35&lt;&gt;"",Q35&lt;&gt;"")),"×","○")</f>
        <v>○</v>
      </c>
      <c r="BF35" s="573" t="str">
        <f>IF(AND($R$7=" ",OR(R35&lt;&gt;"",T35&lt;&gt;"",U35&lt;&gt;"",V35&lt;&gt;"")),"×","○")</f>
        <v>○</v>
      </c>
      <c r="BG35" s="573" t="str">
        <f>IF(AND($W$7=" ",OR(W35&lt;&gt;"",Y35&lt;&gt;"",Z35&lt;&gt;"",AA35&lt;&gt;"")),"×","○")</f>
        <v>○</v>
      </c>
      <c r="BH35" s="573" t="str">
        <f>IF(AND($AB$7=" ",OR(AB35&lt;&gt;"",AD35&lt;&gt;"",AE35&lt;&gt;"",AF35&lt;&gt;"")),"×","○")</f>
        <v>○</v>
      </c>
      <c r="BI35" s="573" t="str">
        <f>IF(AND($AG$7=" ",OR(AG35&lt;&gt;"",AI35&lt;&gt;"",AJ35&lt;&gt;"")),"×","○")</f>
        <v>○</v>
      </c>
      <c r="BJ35" s="2107" t="e">
        <f>SUMPRODUCT(1/COUNTIF(I35:AH35,"宿泊"))</f>
        <v>#DIV/0!</v>
      </c>
      <c r="BK35" s="2106" t="e">
        <f>SUMPRODUCT(1/COUNTIF(I35:AH35,"日帰り"))</f>
        <v>#DIV/0!</v>
      </c>
      <c r="BL35" s="1509">
        <f>COUNT(BJ35)-COUNT(BK35)</f>
        <v>0</v>
      </c>
      <c r="BM35" s="599"/>
      <c r="BN35" s="581"/>
      <c r="BO35" s="2108" t="s">
        <v>288</v>
      </c>
      <c r="BP35" s="2109"/>
      <c r="BQ35" s="2109"/>
      <c r="BR35" s="2110"/>
      <c r="BS35" s="605"/>
      <c r="BT35" s="591"/>
      <c r="BU35" s="594">
        <f>COUNTIFS(K15:K74,"○")</f>
        <v>0</v>
      </c>
      <c r="BV35" s="617">
        <f>COUNTIFS(L15:L74,"○")</f>
        <v>0</v>
      </c>
      <c r="BW35" s="611"/>
      <c r="BX35" s="594">
        <f>COUNTIFS(O14:O74,"○")</f>
        <v>0</v>
      </c>
      <c r="BY35" s="594">
        <f>COUNTIFS(P14:P74,"○")</f>
        <v>0</v>
      </c>
      <c r="BZ35" s="617">
        <f>COUNTIFS(Q15:Q74,"○")</f>
        <v>0</v>
      </c>
      <c r="CA35" s="611"/>
      <c r="CB35" s="594">
        <f>COUNTIFS(T15:T74,"○")</f>
        <v>0</v>
      </c>
      <c r="CC35" s="594">
        <f>COUNTIFS(U15:U74,"○")</f>
        <v>0</v>
      </c>
      <c r="CD35" s="617">
        <f>COUNTIFS(V15:V74,"○")</f>
        <v>0</v>
      </c>
      <c r="CE35" s="611"/>
      <c r="CF35" s="594">
        <f>COUNTIFS(Y15:Y74,"○")</f>
        <v>0</v>
      </c>
      <c r="CG35" s="594">
        <f>COUNTIFS(U15:U74,"○")</f>
        <v>0</v>
      </c>
      <c r="CH35" s="617">
        <f>COUNTIFS(V15:V74,"○")</f>
        <v>0</v>
      </c>
      <c r="CI35" s="611"/>
      <c r="CJ35" s="594">
        <f>COUNTIFS(AD15:AD74,"○")</f>
        <v>0</v>
      </c>
      <c r="CK35" s="594">
        <f>COUNTIFS(AE15:AE74,"○")</f>
        <v>0</v>
      </c>
      <c r="CL35" s="617">
        <f>COUNTIFS(AF15:AF74,"○")</f>
        <v>0</v>
      </c>
      <c r="CM35" s="611"/>
      <c r="CN35" s="594">
        <f>COUNTIFS(AI15:AI74,"○")</f>
        <v>0</v>
      </c>
      <c r="CO35" s="594">
        <f>COUNTIFS(AJ15:AJ74,"○")</f>
        <v>0</v>
      </c>
      <c r="CP35" s="642"/>
    </row>
    <row r="36" spans="1:94" ht="14.1" customHeight="1" x14ac:dyDescent="0.15">
      <c r="A36" s="572"/>
      <c r="B36" s="2117"/>
      <c r="C36" s="2246"/>
      <c r="D36" s="2227"/>
      <c r="E36" s="2228"/>
      <c r="F36" s="2244"/>
      <c r="G36" s="2195"/>
      <c r="H36" s="2197"/>
      <c r="I36" s="2223"/>
      <c r="J36" s="2224"/>
      <c r="K36" s="2199"/>
      <c r="L36" s="2201"/>
      <c r="M36" s="2223"/>
      <c r="N36" s="2224"/>
      <c r="O36" s="2199"/>
      <c r="P36" s="2199"/>
      <c r="Q36" s="2197"/>
      <c r="R36" s="2223"/>
      <c r="S36" s="2224"/>
      <c r="T36" s="2199"/>
      <c r="U36" s="2199"/>
      <c r="V36" s="2197"/>
      <c r="W36" s="2104"/>
      <c r="X36" s="2105"/>
      <c r="Y36" s="2101"/>
      <c r="Z36" s="2101"/>
      <c r="AA36" s="2099"/>
      <c r="AB36" s="2104"/>
      <c r="AC36" s="2105"/>
      <c r="AD36" s="2101"/>
      <c r="AE36" s="2101"/>
      <c r="AF36" s="2099"/>
      <c r="AG36" s="2104"/>
      <c r="AH36" s="2105"/>
      <c r="AI36" s="2101"/>
      <c r="AJ36" s="2099"/>
      <c r="AK36" s="2189"/>
      <c r="AL36" s="2190"/>
      <c r="AM36" s="2190"/>
      <c r="AN36" s="2191"/>
      <c r="AO36" s="2189"/>
      <c r="AP36" s="2190"/>
      <c r="AQ36" s="2190"/>
      <c r="AR36" s="2191"/>
      <c r="AS36" s="571"/>
      <c r="AT36" s="572"/>
      <c r="AU36" s="2182"/>
      <c r="AV36" s="2182"/>
      <c r="AW36" s="2182"/>
      <c r="AX36" s="2182"/>
      <c r="AY36" s="2182"/>
      <c r="AZ36" s="2182"/>
      <c r="BA36" s="2182"/>
      <c r="BB36" s="574"/>
      <c r="BC36" s="574"/>
      <c r="BD36" s="572"/>
      <c r="BE36" s="572"/>
      <c r="BF36" s="572"/>
      <c r="BG36" s="572"/>
      <c r="BH36" s="572"/>
      <c r="BI36" s="572"/>
      <c r="BJ36" s="2107"/>
      <c r="BK36" s="2106"/>
      <c r="BL36" s="1509"/>
      <c r="BM36" s="599"/>
      <c r="BN36" s="581"/>
      <c r="BO36" s="2111" t="s">
        <v>283</v>
      </c>
      <c r="BP36" s="2112"/>
      <c r="BQ36" s="2112"/>
      <c r="BR36" s="2113"/>
      <c r="BS36" s="606"/>
      <c r="BT36" s="592"/>
      <c r="BU36" s="595">
        <f>COUNTIFS($K$15:$K$74,"○",$F$15:$F$74,"2歳児以下")</f>
        <v>0</v>
      </c>
      <c r="BV36" s="618">
        <f>COUNTIFS($L$15:$L$74,"○",$F$15:$F$74,"2歳児以下")</f>
        <v>0</v>
      </c>
      <c r="BW36" s="612"/>
      <c r="BX36" s="595">
        <f>COUNTIFS($O$15:$O$74,"○",$F$15:$F$74,"2歳児以下")</f>
        <v>0</v>
      </c>
      <c r="BY36" s="595">
        <f>COUNTIFS($P$15:$P$74,"○",$F$15:$F$74,"2歳児以下")</f>
        <v>0</v>
      </c>
      <c r="BZ36" s="618">
        <f>COUNTIFS($Q$15:$Q$74,"○",$F$15:$F$74,"2歳児以下")</f>
        <v>0</v>
      </c>
      <c r="CA36" s="612"/>
      <c r="CB36" s="595">
        <f>COUNTIFS($T$15:$T$74,"○",$F$15:$F$74,"2歳児以下")</f>
        <v>0</v>
      </c>
      <c r="CC36" s="595">
        <f>COUNTIFS($U$15:$U$74,"○",$F$15:$F$74,"2歳児以下")</f>
        <v>0</v>
      </c>
      <c r="CD36" s="618">
        <f>COUNTIFS($V$15:$V$74,"○",$F$15:$F$74,"2歳児以下")</f>
        <v>0</v>
      </c>
      <c r="CE36" s="612"/>
      <c r="CF36" s="595">
        <f>COUNTIFS($Y$15:$Y$74,"○",$F$15:$F$74,"2歳児以下")</f>
        <v>0</v>
      </c>
      <c r="CG36" s="595">
        <f>COUNTIFS($Z$15:$Z$74,"○",$F$15:$F$74,"2歳児以下")</f>
        <v>0</v>
      </c>
      <c r="CH36" s="618">
        <f>COUNTIFS($AA$15:$AA$74,"○",$F$15:$F$74,"2歳児以下")</f>
        <v>0</v>
      </c>
      <c r="CI36" s="612"/>
      <c r="CJ36" s="595">
        <f>COUNTIFS($AD$15:$AD$74,"○",$F$15:$F$74,"2歳児以下")</f>
        <v>0</v>
      </c>
      <c r="CK36" s="595">
        <f>COUNTIFS($AE$15:$AE$74,"○",$F$15:$F$74,"2歳児以下")</f>
        <v>0</v>
      </c>
      <c r="CL36" s="618">
        <f>COUNTIFS($AF$15:$AF$74,"○",$F$15:$F$74,"2歳児以下")</f>
        <v>0</v>
      </c>
      <c r="CM36" s="612"/>
      <c r="CN36" s="595">
        <f>COUNTIFS($AI$15:$AI$74,"○",$F$15:$F$74,"2歳児以下")</f>
        <v>0</v>
      </c>
      <c r="CO36" s="595">
        <f>COUNTIFS($AJ$15:$AJ$74,"○",$F$15:$F$74,"2歳児以下")</f>
        <v>0</v>
      </c>
      <c r="CP36" s="643"/>
    </row>
    <row r="37" spans="1:94" ht="14.1" customHeight="1" x14ac:dyDescent="0.15">
      <c r="A37" s="572" t="str">
        <f>IF(AND(D37="",D39&lt;&gt;""),"×","○")</f>
        <v>○</v>
      </c>
      <c r="B37" s="2117" t="str">
        <f>IF(AND(AT37="○",BB37="○",BC37="○",A37="○"),"○","×")</f>
        <v>○</v>
      </c>
      <c r="C37" s="2245">
        <v>12</v>
      </c>
      <c r="D37" s="2205"/>
      <c r="E37" s="2207"/>
      <c r="F37" s="2243"/>
      <c r="G37" s="2194"/>
      <c r="H37" s="2196"/>
      <c r="I37" s="2211"/>
      <c r="J37" s="2212"/>
      <c r="K37" s="2198"/>
      <c r="L37" s="2200"/>
      <c r="M37" s="2225"/>
      <c r="N37" s="2226"/>
      <c r="O37" s="2198"/>
      <c r="P37" s="2198"/>
      <c r="Q37" s="2196"/>
      <c r="R37" s="2225"/>
      <c r="S37" s="2226"/>
      <c r="T37" s="2198"/>
      <c r="U37" s="2198"/>
      <c r="V37" s="2196"/>
      <c r="W37" s="2102"/>
      <c r="X37" s="2103"/>
      <c r="Y37" s="2100"/>
      <c r="Z37" s="2100"/>
      <c r="AA37" s="2098"/>
      <c r="AB37" s="2102"/>
      <c r="AC37" s="2103"/>
      <c r="AD37" s="2100"/>
      <c r="AE37" s="2100"/>
      <c r="AF37" s="2098"/>
      <c r="AG37" s="2102"/>
      <c r="AH37" s="2103"/>
      <c r="AI37" s="2100"/>
      <c r="AJ37" s="2098"/>
      <c r="AK37" s="2186"/>
      <c r="AL37" s="2187"/>
      <c r="AM37" s="2187"/>
      <c r="AN37" s="2188"/>
      <c r="AO37" s="2217"/>
      <c r="AP37" s="2218"/>
      <c r="AQ37" s="2218"/>
      <c r="AR37" s="2219"/>
      <c r="AS37" s="571"/>
      <c r="AT37" s="572" t="str">
        <f>IF(OR(AND(D37&lt;&gt;"",OR(AND(E37&lt;&gt;"",F37&lt;&gt;"",OR(G37&lt;&gt;"",H37&lt;&gt;"")),AND(E37="",F37="バス・カメラマン等"))),AND(D37="",E37="",F37="",OR(G37="",H37=""))),"○","×")</f>
        <v>○</v>
      </c>
      <c r="AU37" s="2182" t="str">
        <f>IF(AND(E37&lt;&gt;"",E37&lt;=2),"2歳児以下","")</f>
        <v/>
      </c>
      <c r="AV37" s="2182" t="str">
        <f>IF(OR(AND(3&lt;=E37,E37&lt;=6),COUNTIF(E37, "幼*"),COUNTIF(E37, "年少"),COUNTIF(E37, "年中"),COUNTIF(E37, "年長")),"3歳-学齢前","")</f>
        <v/>
      </c>
      <c r="AW37" s="2182" t="str">
        <f>IF(OR(AND(6&lt;=E37,E37&lt;=12),COUNTIF(E37, "小*")),"小学生","")</f>
        <v/>
      </c>
      <c r="AX37" s="2182" t="str">
        <f>IF(OR(AND(12&lt;=E37,E37&lt;=15),COUNTIF(E37, "中*")),"中学生","")</f>
        <v/>
      </c>
      <c r="AY37" s="2182" t="str">
        <f>IF(OR(AND(15&lt;=E37,E37&lt;=18),COUNTIF(E37, "高*")),"高校生(～18歳)","")</f>
        <v/>
      </c>
      <c r="AZ37" s="2182" t="str">
        <f>IF(OR(19&lt;=E37,COUNTIF(E37, "大*"),COUNTIF(E37, "*院*"),COUNTIF(E37, "*専*")),"一般(19歳～)","")</f>
        <v/>
      </c>
      <c r="BA37" s="2182" t="s">
        <v>425</v>
      </c>
      <c r="BB37" s="572" t="str">
        <f>IF(OR(AND(D37="",I37="",M37="",R37="",W37="",AB37="",AG37=""),AND(D37&lt;&gt;"",OR(I37&lt;&gt;"",M37&lt;&gt;"",R37&lt;&gt;"",W37&lt;&gt;"",AB37&lt;&gt;"",AG37&lt;&gt;""))),"○","×")</f>
        <v>○</v>
      </c>
      <c r="BC37" s="572" t="str">
        <f>IF(AND(BD37="○",BE37="○",BF37="○",BG37="○",BH37="○",BI37="○"),"○","×")</f>
        <v>○</v>
      </c>
      <c r="BD37" s="573" t="str">
        <f>IF(AND($I$7=" ",OR(I37&lt;&gt;"",K37&lt;&gt;"",L37&lt;&gt;"")),"×","○")</f>
        <v>○</v>
      </c>
      <c r="BE37" s="573" t="str">
        <f>IF(AND($M$7=" ",OR(M37&lt;&gt;"",O37&lt;&gt;"",P37&lt;&gt;"",Q37&lt;&gt;"")),"×","○")</f>
        <v>○</v>
      </c>
      <c r="BF37" s="573" t="str">
        <f>IF(AND($R$7=" ",OR(R37&lt;&gt;"",T37&lt;&gt;"",U37&lt;&gt;"",V37&lt;&gt;"")),"×","○")</f>
        <v>○</v>
      </c>
      <c r="BG37" s="573" t="str">
        <f>IF(AND($W$7=" ",OR(W37&lt;&gt;"",Y37&lt;&gt;"",Z37&lt;&gt;"",AA37&lt;&gt;"")),"×","○")</f>
        <v>○</v>
      </c>
      <c r="BH37" s="573" t="str">
        <f>IF(AND($AB$7=" ",OR(AB37&lt;&gt;"",AD37&lt;&gt;"",AE37&lt;&gt;"",AF37&lt;&gt;"")),"×","○")</f>
        <v>○</v>
      </c>
      <c r="BI37" s="573" t="str">
        <f>IF(AND($AG$7=" ",OR(AG37&lt;&gt;"",AI37&lt;&gt;"",AJ37&lt;&gt;"")),"×","○")</f>
        <v>○</v>
      </c>
      <c r="BJ37" s="2107" t="e">
        <f>SUMPRODUCT(1/COUNTIF(I37:AH37,"宿泊"))</f>
        <v>#DIV/0!</v>
      </c>
      <c r="BK37" s="2106" t="e">
        <f>SUMPRODUCT(1/COUNTIF(I37:AH37,"日帰り"))</f>
        <v>#DIV/0!</v>
      </c>
      <c r="BL37" s="1509">
        <f>COUNT(BJ37)-COUNT(BK37)</f>
        <v>0</v>
      </c>
      <c r="BM37" s="599"/>
      <c r="BN37" s="581"/>
      <c r="BO37" s="2114" t="s">
        <v>284</v>
      </c>
      <c r="BP37" s="2115"/>
      <c r="BQ37" s="2115"/>
      <c r="BR37" s="2116"/>
      <c r="BS37" s="607"/>
      <c r="BT37" s="593"/>
      <c r="BU37" s="596">
        <f>COUNTIFS($K$15:$K$74,"○",$F$15:$F$74,"3歳-学齢前")</f>
        <v>0</v>
      </c>
      <c r="BV37" s="619">
        <f>COUNTIFS($L$15:$L$74,"○",$F$15:$F$74,"3歳-学齢前")</f>
        <v>0</v>
      </c>
      <c r="BW37" s="613"/>
      <c r="BX37" s="596">
        <f>COUNTIFS($O$15:$O$74,"○",$F$15:$F$74,"3歳-学齢前")</f>
        <v>0</v>
      </c>
      <c r="BY37" s="596">
        <f>COUNTIFS($P$15:$P$74,"○",$F$15:$F$74,"3歳-学齢前")</f>
        <v>0</v>
      </c>
      <c r="BZ37" s="619">
        <f>COUNTIFS($Q$15:$Q$74,"○",$F$15:$F$74,"3歳-学齢前")</f>
        <v>0</v>
      </c>
      <c r="CA37" s="613"/>
      <c r="CB37" s="596">
        <f>COUNTIFS($T$15:$T$74,"○",$F$15:$F$74,"3歳-学齢前")</f>
        <v>0</v>
      </c>
      <c r="CC37" s="596">
        <f>COUNTIFS($U$15:$U$74,"○",$F$15:$F$74,"3歳-学齢前")</f>
        <v>0</v>
      </c>
      <c r="CD37" s="619">
        <f>COUNTIFS($V$15:$V$74,"○",$F$15:$F$74,"3歳-学齢前")</f>
        <v>0</v>
      </c>
      <c r="CE37" s="613"/>
      <c r="CF37" s="596">
        <f>COUNTIFS($Y$15:$Y$74,"○",$F$15:$F$74,"3歳-学齢前")</f>
        <v>0</v>
      </c>
      <c r="CG37" s="596">
        <f>COUNTIFS($Z$15:$Z$74,"○",$F$15:$F$74,"3歳-学齢前")</f>
        <v>0</v>
      </c>
      <c r="CH37" s="619">
        <f>COUNTIFS($AA$15:$AA$74,"○",$F$15:$F$74,"3歳-学齢前")</f>
        <v>0</v>
      </c>
      <c r="CI37" s="613"/>
      <c r="CJ37" s="596">
        <f>COUNTIFS($AD$15:$AD$74,"○",$F$15:$F$74,"3歳-学齢前")</f>
        <v>0</v>
      </c>
      <c r="CK37" s="596">
        <f>COUNTIFS($AE$15:$AE$74,"○",$F$15:$F$74,"3歳-学齢前")</f>
        <v>0</v>
      </c>
      <c r="CL37" s="619">
        <f>COUNTIFS($AF$15:$AF$74,"○",$F$15:$F$74,"3歳-学齢前")</f>
        <v>0</v>
      </c>
      <c r="CM37" s="613"/>
      <c r="CN37" s="596">
        <f>COUNTIFS($AI$15:$AI$74,"○",$F$15:$F$74,"3歳-学齢前")</f>
        <v>0</v>
      </c>
      <c r="CO37" s="596">
        <f>COUNTIFS($AJ$15:$AJ$74,"○",$F$15:$F$74,"3歳-学齢前")</f>
        <v>0</v>
      </c>
      <c r="CP37" s="644"/>
    </row>
    <row r="38" spans="1:94" ht="14.1" customHeight="1" x14ac:dyDescent="0.15">
      <c r="A38" s="572"/>
      <c r="B38" s="2117"/>
      <c r="C38" s="2246"/>
      <c r="D38" s="2227"/>
      <c r="E38" s="2228"/>
      <c r="F38" s="2244"/>
      <c r="G38" s="2195"/>
      <c r="H38" s="2197"/>
      <c r="I38" s="2223"/>
      <c r="J38" s="2224"/>
      <c r="K38" s="2199"/>
      <c r="L38" s="2201"/>
      <c r="M38" s="2223"/>
      <c r="N38" s="2224"/>
      <c r="O38" s="2199"/>
      <c r="P38" s="2199"/>
      <c r="Q38" s="2197"/>
      <c r="R38" s="2223"/>
      <c r="S38" s="2224"/>
      <c r="T38" s="2199"/>
      <c r="U38" s="2199"/>
      <c r="V38" s="2197"/>
      <c r="W38" s="2104"/>
      <c r="X38" s="2105"/>
      <c r="Y38" s="2101"/>
      <c r="Z38" s="2101"/>
      <c r="AA38" s="2099"/>
      <c r="AB38" s="2104"/>
      <c r="AC38" s="2105"/>
      <c r="AD38" s="2101"/>
      <c r="AE38" s="2101"/>
      <c r="AF38" s="2099"/>
      <c r="AG38" s="2104"/>
      <c r="AH38" s="2105"/>
      <c r="AI38" s="2101"/>
      <c r="AJ38" s="2099"/>
      <c r="AK38" s="2189"/>
      <c r="AL38" s="2190"/>
      <c r="AM38" s="2190"/>
      <c r="AN38" s="2191"/>
      <c r="AO38" s="2189"/>
      <c r="AP38" s="2190"/>
      <c r="AQ38" s="2190"/>
      <c r="AR38" s="2191"/>
      <c r="AS38" s="571"/>
      <c r="AT38" s="572"/>
      <c r="AU38" s="2182"/>
      <c r="AV38" s="2182"/>
      <c r="AW38" s="2182"/>
      <c r="AX38" s="2182"/>
      <c r="AY38" s="2182"/>
      <c r="AZ38" s="2182"/>
      <c r="BA38" s="2182"/>
      <c r="BB38" s="574"/>
      <c r="BC38" s="574"/>
      <c r="BD38" s="572"/>
      <c r="BE38" s="572"/>
      <c r="BF38" s="572"/>
      <c r="BG38" s="572"/>
      <c r="BH38" s="572"/>
      <c r="BI38" s="572"/>
      <c r="BJ38" s="2107"/>
      <c r="BK38" s="2106"/>
      <c r="BL38" s="1509"/>
      <c r="BM38" s="599"/>
      <c r="BN38" s="581"/>
      <c r="BO38" s="2114" t="s">
        <v>83</v>
      </c>
      <c r="BP38" s="2115"/>
      <c r="BQ38" s="2115"/>
      <c r="BR38" s="2116"/>
      <c r="BS38" s="607"/>
      <c r="BT38" s="593"/>
      <c r="BU38" s="596">
        <f>COUNTIFS($K$15:$K$74,"○",$F$15:$F$74,"小学生")</f>
        <v>0</v>
      </c>
      <c r="BV38" s="619">
        <f>COUNTIFS($L$15:$L$74,"○",$F$15:$F$74,"小学生")</f>
        <v>0</v>
      </c>
      <c r="BW38" s="613"/>
      <c r="BX38" s="596">
        <f>COUNTIFS($O$15:$O$74,"○",$F$15:$F$74,"小学生")</f>
        <v>0</v>
      </c>
      <c r="BY38" s="596">
        <f>COUNTIFS($P$15:$P$74,"○",$F$15:$F$74,"小学生")</f>
        <v>0</v>
      </c>
      <c r="BZ38" s="619">
        <f>COUNTIFS($Q$15:$Q$74,"○",$F$15:$F$74,"小学生")</f>
        <v>0</v>
      </c>
      <c r="CA38" s="613"/>
      <c r="CB38" s="596">
        <f>COUNTIFS($T$15:$T$74,"○",$F$15:$F$74,"小学生")</f>
        <v>0</v>
      </c>
      <c r="CC38" s="596">
        <f>COUNTIFS($U$15:$U$74,"○",$F$15:$F$74,"小学生")</f>
        <v>0</v>
      </c>
      <c r="CD38" s="619">
        <f>COUNTIFS($V$15:$V$74,"○",$F$15:$F$74,"小学生")</f>
        <v>0</v>
      </c>
      <c r="CE38" s="613"/>
      <c r="CF38" s="596">
        <f>COUNTIFS($Y$15:$Y$74,"○",$F$15:$F$74,"小学生")</f>
        <v>0</v>
      </c>
      <c r="CG38" s="596">
        <f>COUNTIFS($Z$15:$Z$74,"○",$F$15:$F$74,"小学生")</f>
        <v>0</v>
      </c>
      <c r="CH38" s="619">
        <f>COUNTIFS($AA$15:$AA$74,"○",$F$15:$F$74,"小学生")</f>
        <v>0</v>
      </c>
      <c r="CI38" s="613"/>
      <c r="CJ38" s="596">
        <f>COUNTIFS($AD$15:$AD$74,"○",$F$15:$F$74,"小学生")</f>
        <v>0</v>
      </c>
      <c r="CK38" s="596">
        <f>COUNTIFS($AE$15:$AE$74,"○",$F$15:$F$74,"小学生")</f>
        <v>0</v>
      </c>
      <c r="CL38" s="619">
        <f>COUNTIFS($AF$15:$AF$74,"○",$F$15:$F$74,"小学生")</f>
        <v>0</v>
      </c>
      <c r="CM38" s="613"/>
      <c r="CN38" s="596">
        <f>COUNTIFS($AI$15:$AI$74,"○",$F$15:$F$74,"小学生")</f>
        <v>0</v>
      </c>
      <c r="CO38" s="596">
        <f>COUNTIFS($AJ$15:$AJ$74,"○",$F$15:$F$74,"小学生")</f>
        <v>0</v>
      </c>
      <c r="CP38" s="644"/>
    </row>
    <row r="39" spans="1:94" ht="14.1" customHeight="1" x14ac:dyDescent="0.15">
      <c r="A39" s="572" t="str">
        <f>IF(AND(D39="",D41&lt;&gt;""),"×","○")</f>
        <v>○</v>
      </c>
      <c r="B39" s="2117" t="str">
        <f>IF(AND(AT39="○",BB39="○",BC39="○",A39="○"),"○","×")</f>
        <v>○</v>
      </c>
      <c r="C39" s="2245">
        <v>13</v>
      </c>
      <c r="D39" s="2205"/>
      <c r="E39" s="2207"/>
      <c r="F39" s="2243"/>
      <c r="G39" s="2194"/>
      <c r="H39" s="2196"/>
      <c r="I39" s="2211"/>
      <c r="J39" s="2212"/>
      <c r="K39" s="2198"/>
      <c r="L39" s="2200"/>
      <c r="M39" s="2225"/>
      <c r="N39" s="2226"/>
      <c r="O39" s="2198"/>
      <c r="P39" s="2198"/>
      <c r="Q39" s="2196"/>
      <c r="R39" s="2225"/>
      <c r="S39" s="2226"/>
      <c r="T39" s="2198"/>
      <c r="U39" s="2198"/>
      <c r="V39" s="2196"/>
      <c r="W39" s="2102"/>
      <c r="X39" s="2103"/>
      <c r="Y39" s="2100"/>
      <c r="Z39" s="2100"/>
      <c r="AA39" s="2098"/>
      <c r="AB39" s="2102"/>
      <c r="AC39" s="2103"/>
      <c r="AD39" s="2100"/>
      <c r="AE39" s="2100"/>
      <c r="AF39" s="2098"/>
      <c r="AG39" s="2102"/>
      <c r="AH39" s="2103"/>
      <c r="AI39" s="2100"/>
      <c r="AJ39" s="2098"/>
      <c r="AK39" s="2186"/>
      <c r="AL39" s="2187"/>
      <c r="AM39" s="2187"/>
      <c r="AN39" s="2188"/>
      <c r="AO39" s="2217"/>
      <c r="AP39" s="2218"/>
      <c r="AQ39" s="2218"/>
      <c r="AR39" s="2219"/>
      <c r="AS39" s="571"/>
      <c r="AT39" s="572" t="str">
        <f>IF(OR(AND(D39&lt;&gt;"",OR(AND(E39&lt;&gt;"",F39&lt;&gt;"",OR(G39&lt;&gt;"",H39&lt;&gt;"")),AND(E39="",F39="バス・カメラマン等"))),AND(D39="",E39="",F39="",OR(G39="",H39=""))),"○","×")</f>
        <v>○</v>
      </c>
      <c r="AU39" s="2182" t="str">
        <f>IF(AND(E39&lt;&gt;"",E39&lt;=2),"2歳児以下","")</f>
        <v/>
      </c>
      <c r="AV39" s="2182" t="str">
        <f>IF(OR(AND(3&lt;=E39,E39&lt;=6),COUNTIF(E39, "幼*"),COUNTIF(E39, "年少"),COUNTIF(E39, "年中"),COUNTIF(E39, "年長")),"3歳-学齢前","")</f>
        <v/>
      </c>
      <c r="AW39" s="2182" t="str">
        <f>IF(OR(AND(6&lt;=E39,E39&lt;=12),COUNTIF(E39, "小*")),"小学生","")</f>
        <v/>
      </c>
      <c r="AX39" s="2182" t="str">
        <f>IF(OR(AND(12&lt;=E39,E39&lt;=15),COUNTIF(E39, "中*")),"中学生","")</f>
        <v/>
      </c>
      <c r="AY39" s="2182" t="str">
        <f>IF(OR(AND(15&lt;=E39,E39&lt;=18),COUNTIF(E39, "高*")),"高校生(～18歳)","")</f>
        <v/>
      </c>
      <c r="AZ39" s="2182" t="str">
        <f>IF(OR(19&lt;=E39,COUNTIF(E39, "大*"),COUNTIF(E39, "*院*"),COUNTIF(E39, "*専*")),"一般(19歳～)","")</f>
        <v/>
      </c>
      <c r="BA39" s="2182" t="s">
        <v>425</v>
      </c>
      <c r="BB39" s="572" t="str">
        <f>IF(OR(AND(D39="",I39="",M39="",R39="",W39="",AB39="",AG39=""),AND(D39&lt;&gt;"",OR(I39&lt;&gt;"",M39&lt;&gt;"",R39&lt;&gt;"",W39&lt;&gt;"",AB39&lt;&gt;"",AG39&lt;&gt;""))),"○","×")</f>
        <v>○</v>
      </c>
      <c r="BC39" s="572" t="str">
        <f>IF(AND(BD39="○",BE39="○",BF39="○",BG39="○",BH39="○",BI39="○"),"○","×")</f>
        <v>○</v>
      </c>
      <c r="BD39" s="573" t="str">
        <f>IF(AND($I$7=" ",OR(I39&lt;&gt;"",K39&lt;&gt;"",L39&lt;&gt;"")),"×","○")</f>
        <v>○</v>
      </c>
      <c r="BE39" s="573" t="str">
        <f>IF(AND($M$7=" ",OR(M39&lt;&gt;"",O39&lt;&gt;"",P39&lt;&gt;"",Q39&lt;&gt;"")),"×","○")</f>
        <v>○</v>
      </c>
      <c r="BF39" s="573" t="str">
        <f>IF(AND($R$7=" ",OR(R39&lt;&gt;"",T39&lt;&gt;"",U39&lt;&gt;"",V39&lt;&gt;"")),"×","○")</f>
        <v>○</v>
      </c>
      <c r="BG39" s="573" t="str">
        <f>IF(AND($W$7=" ",OR(W39&lt;&gt;"",Y39&lt;&gt;"",Z39&lt;&gt;"",AA39&lt;&gt;"")),"×","○")</f>
        <v>○</v>
      </c>
      <c r="BH39" s="573" t="str">
        <f>IF(AND($AB$7=" ",OR(AB39&lt;&gt;"",AD39&lt;&gt;"",AE39&lt;&gt;"",AF39&lt;&gt;"")),"×","○")</f>
        <v>○</v>
      </c>
      <c r="BI39" s="573" t="str">
        <f>IF(AND($AG$7=" ",OR(AG39&lt;&gt;"",AI39&lt;&gt;"",AJ39&lt;&gt;"")),"×","○")</f>
        <v>○</v>
      </c>
      <c r="BJ39" s="2107" t="e">
        <f>SUMPRODUCT(1/COUNTIF(I39:AH39,"宿泊"))</f>
        <v>#DIV/0!</v>
      </c>
      <c r="BK39" s="2106" t="e">
        <f>SUMPRODUCT(1/COUNTIF(I39:AH39,"日帰り"))</f>
        <v>#DIV/0!</v>
      </c>
      <c r="BL39" s="1509">
        <f>COUNT(BJ39)-COUNT(BK39)</f>
        <v>0</v>
      </c>
      <c r="BM39" s="599"/>
      <c r="BN39" s="581"/>
      <c r="BO39" s="2114" t="s">
        <v>84</v>
      </c>
      <c r="BP39" s="2115"/>
      <c r="BQ39" s="2115"/>
      <c r="BR39" s="2116"/>
      <c r="BS39" s="607"/>
      <c r="BT39" s="593"/>
      <c r="BU39" s="596">
        <f>COUNTIFS($K$15:$K$74,"○",$F$15:$F$74,"中学生")</f>
        <v>0</v>
      </c>
      <c r="BV39" s="619">
        <f>COUNTIFS($L$15:$L$74,"○",$F$15:$F$74,"中学生")</f>
        <v>0</v>
      </c>
      <c r="BW39" s="613"/>
      <c r="BX39" s="596">
        <f>COUNTIFS($O$15:$O$74,"○",$F$15:$F$74,"中学生")</f>
        <v>0</v>
      </c>
      <c r="BY39" s="596">
        <f>COUNTIFS($P$15:$P$74,"○",$F$15:$F$74,"中学生")</f>
        <v>0</v>
      </c>
      <c r="BZ39" s="619">
        <f>COUNTIFS($Q$15:$Q$74,"○",$F$15:$F$74,"中学生")</f>
        <v>0</v>
      </c>
      <c r="CA39" s="613"/>
      <c r="CB39" s="596">
        <f>COUNTIFS($T$15:$T$74,"○",$F$15:$F$74,"中学生")</f>
        <v>0</v>
      </c>
      <c r="CC39" s="596">
        <f>COUNTIFS($U$15:$U$74,"○",$F$15:$F$74,"中学生")</f>
        <v>0</v>
      </c>
      <c r="CD39" s="619">
        <f>COUNTIFS($V$15:$V$74,"○",$F$15:$F$74,"中学生")</f>
        <v>0</v>
      </c>
      <c r="CE39" s="613"/>
      <c r="CF39" s="596">
        <f>COUNTIFS($Y$15:$Y$74,"○",$F$15:$F$74,"中学生")</f>
        <v>0</v>
      </c>
      <c r="CG39" s="596">
        <f>COUNTIFS($Z$15:$Z$74,"○",$F$15:$F$74,"中学生")</f>
        <v>0</v>
      </c>
      <c r="CH39" s="619">
        <f>COUNTIFS($AA$15:$AA$74,"○",$F$15:$F$74,"中学生")</f>
        <v>0</v>
      </c>
      <c r="CI39" s="613"/>
      <c r="CJ39" s="596">
        <f>COUNTIFS($AD$15:$AD$74,"○",$F$15:$F$74,"中学生")</f>
        <v>0</v>
      </c>
      <c r="CK39" s="596">
        <f>COUNTIFS($AE$15:$AE$74,"○",$F$15:$F$74,"中学生")</f>
        <v>0</v>
      </c>
      <c r="CL39" s="619">
        <f>COUNTIFS($AF$15:$AF$74,"○",$F$15:$F$74,"中学生")</f>
        <v>0</v>
      </c>
      <c r="CM39" s="613"/>
      <c r="CN39" s="596">
        <f>COUNTIFS($AI$15:$AI$74,"○",$F$15:$F$74,"中学生")</f>
        <v>0</v>
      </c>
      <c r="CO39" s="596">
        <f>COUNTIFS($AJ$15:$AJ$74,"○",$F$15:$F$74,"中学生")</f>
        <v>0</v>
      </c>
      <c r="CP39" s="644"/>
    </row>
    <row r="40" spans="1:94" ht="14.1" customHeight="1" x14ac:dyDescent="0.15">
      <c r="A40" s="572"/>
      <c r="B40" s="2117"/>
      <c r="C40" s="2246"/>
      <c r="D40" s="2227"/>
      <c r="E40" s="2228"/>
      <c r="F40" s="2244"/>
      <c r="G40" s="2195"/>
      <c r="H40" s="2197"/>
      <c r="I40" s="2223"/>
      <c r="J40" s="2224"/>
      <c r="K40" s="2199"/>
      <c r="L40" s="2201"/>
      <c r="M40" s="2223"/>
      <c r="N40" s="2224"/>
      <c r="O40" s="2199"/>
      <c r="P40" s="2199"/>
      <c r="Q40" s="2197"/>
      <c r="R40" s="2223"/>
      <c r="S40" s="2224"/>
      <c r="T40" s="2199"/>
      <c r="U40" s="2199"/>
      <c r="V40" s="2197"/>
      <c r="W40" s="2104"/>
      <c r="X40" s="2105"/>
      <c r="Y40" s="2101"/>
      <c r="Z40" s="2101"/>
      <c r="AA40" s="2099"/>
      <c r="AB40" s="2104"/>
      <c r="AC40" s="2105"/>
      <c r="AD40" s="2101"/>
      <c r="AE40" s="2101"/>
      <c r="AF40" s="2099"/>
      <c r="AG40" s="2104"/>
      <c r="AH40" s="2105"/>
      <c r="AI40" s="2101"/>
      <c r="AJ40" s="2099"/>
      <c r="AK40" s="2189"/>
      <c r="AL40" s="2190"/>
      <c r="AM40" s="2190"/>
      <c r="AN40" s="2191"/>
      <c r="AO40" s="2189"/>
      <c r="AP40" s="2190"/>
      <c r="AQ40" s="2190"/>
      <c r="AR40" s="2191"/>
      <c r="AS40" s="571"/>
      <c r="AT40" s="572"/>
      <c r="AU40" s="2182"/>
      <c r="AV40" s="2182"/>
      <c r="AW40" s="2182"/>
      <c r="AX40" s="2182"/>
      <c r="AY40" s="2182"/>
      <c r="AZ40" s="2182"/>
      <c r="BA40" s="2182"/>
      <c r="BB40" s="574"/>
      <c r="BC40" s="574"/>
      <c r="BD40" s="572"/>
      <c r="BE40" s="572"/>
      <c r="BF40" s="572"/>
      <c r="BG40" s="572"/>
      <c r="BH40" s="572"/>
      <c r="BI40" s="572"/>
      <c r="BJ40" s="2107"/>
      <c r="BK40" s="2106"/>
      <c r="BL40" s="1509"/>
      <c r="BM40" s="599"/>
      <c r="BN40" s="581"/>
      <c r="BO40" s="2114" t="s">
        <v>285</v>
      </c>
      <c r="BP40" s="2115"/>
      <c r="BQ40" s="2115"/>
      <c r="BR40" s="2116"/>
      <c r="BS40" s="607"/>
      <c r="BT40" s="593"/>
      <c r="BU40" s="596">
        <f>COUNTIFS($K$15:$K$74,"○",$F$15:$F$74,"高校生(～18歳)")</f>
        <v>0</v>
      </c>
      <c r="BV40" s="619">
        <f>COUNTIFS($L$15:$L$74,"○",$F$15:$F$74,"高校生(～18歳)")</f>
        <v>0</v>
      </c>
      <c r="BW40" s="613"/>
      <c r="BX40" s="596">
        <f>COUNTIFS($O$15:$O$74,"○",$F$15:$F$74,"高校生(～18歳)")</f>
        <v>0</v>
      </c>
      <c r="BY40" s="596">
        <f>COUNTIFS($P$15:$P$74,"○",$F$15:$F$74,"高校生(～18歳)")</f>
        <v>0</v>
      </c>
      <c r="BZ40" s="619">
        <f>COUNTIFS($Q$15:$Q$74,"○",$F$15:$F$74,"高校生(～18歳)")</f>
        <v>0</v>
      </c>
      <c r="CA40" s="613"/>
      <c r="CB40" s="596">
        <f>COUNTIFS($T$15:$T$74,"○",$F$15:$F$74,"高校生(～18歳)")</f>
        <v>0</v>
      </c>
      <c r="CC40" s="596">
        <f>COUNTIFS($U$15:$U$74,"○",$F$15:$F$74,"高校生(～18歳)")</f>
        <v>0</v>
      </c>
      <c r="CD40" s="619">
        <f>COUNTIFS($V$15:$V$74,"○",$F$15:$F$74,"高校生(～18歳)")</f>
        <v>0</v>
      </c>
      <c r="CE40" s="613"/>
      <c r="CF40" s="596">
        <f>COUNTIFS($Y$15:$Y$74,"○",$F$15:$F$74,"高校生(～18歳)")</f>
        <v>0</v>
      </c>
      <c r="CG40" s="596">
        <f>COUNTIFS($Z$15:$Z$74,"○",$F$15:$F$74,"高校生(～18歳)")</f>
        <v>0</v>
      </c>
      <c r="CH40" s="619">
        <f>COUNTIFS($AA$15:$AA$74,"○",$F$15:$F$74,"高校生(～18歳)")</f>
        <v>0</v>
      </c>
      <c r="CI40" s="613"/>
      <c r="CJ40" s="596">
        <f>COUNTIFS($AD$15:$AD$74,"○",$F$15:$F$74,"高校生(～18歳)")</f>
        <v>0</v>
      </c>
      <c r="CK40" s="596">
        <f>COUNTIFS($AE$15:$AE$74,"○",$F$15:$F$74,"高校生(～18歳)")</f>
        <v>0</v>
      </c>
      <c r="CL40" s="619">
        <f>COUNTIFS($AF$15:$AF$74,"○",$F$15:$F$74,"高校生(～18歳)")</f>
        <v>0</v>
      </c>
      <c r="CM40" s="613"/>
      <c r="CN40" s="596">
        <f>COUNTIFS($AI$15:$AI$74,"○",$F$15:$F$74,"高校生(～18歳)")</f>
        <v>0</v>
      </c>
      <c r="CO40" s="596">
        <f>COUNTIFS($AJ$15:$AJ$74,"○",$F$15:$F$74,"高校生(～18歳)")</f>
        <v>0</v>
      </c>
      <c r="CP40" s="644"/>
    </row>
    <row r="41" spans="1:94" ht="14.1" customHeight="1" x14ac:dyDescent="0.15">
      <c r="A41" s="572" t="str">
        <f>IF(AND(D41="",D43&lt;&gt;""),"×","○")</f>
        <v>○</v>
      </c>
      <c r="B41" s="2117" t="str">
        <f>IF(AND(AT41="○",BB41="○",BC41="○",A41="○"),"○","×")</f>
        <v>○</v>
      </c>
      <c r="C41" s="2245">
        <v>14</v>
      </c>
      <c r="D41" s="2205"/>
      <c r="E41" s="2207"/>
      <c r="F41" s="2243"/>
      <c r="G41" s="2194"/>
      <c r="H41" s="2196"/>
      <c r="I41" s="2211"/>
      <c r="J41" s="2212"/>
      <c r="K41" s="2198"/>
      <c r="L41" s="2200"/>
      <c r="M41" s="2225"/>
      <c r="N41" s="2226"/>
      <c r="O41" s="2198"/>
      <c r="P41" s="2198"/>
      <c r="Q41" s="2196"/>
      <c r="R41" s="2225"/>
      <c r="S41" s="2226"/>
      <c r="T41" s="2198"/>
      <c r="U41" s="2198"/>
      <c r="V41" s="2196"/>
      <c r="W41" s="2102"/>
      <c r="X41" s="2103"/>
      <c r="Y41" s="2100"/>
      <c r="Z41" s="2100"/>
      <c r="AA41" s="2098"/>
      <c r="AB41" s="2102"/>
      <c r="AC41" s="2103"/>
      <c r="AD41" s="2100"/>
      <c r="AE41" s="2100"/>
      <c r="AF41" s="2098"/>
      <c r="AG41" s="2102"/>
      <c r="AH41" s="2103"/>
      <c r="AI41" s="2100"/>
      <c r="AJ41" s="2098"/>
      <c r="AK41" s="2186"/>
      <c r="AL41" s="2187"/>
      <c r="AM41" s="2187"/>
      <c r="AN41" s="2188"/>
      <c r="AO41" s="2217"/>
      <c r="AP41" s="2218"/>
      <c r="AQ41" s="2218"/>
      <c r="AR41" s="2219"/>
      <c r="AS41" s="571"/>
      <c r="AT41" s="572" t="str">
        <f>IF(OR(AND(D41&lt;&gt;"",OR(AND(E41&lt;&gt;"",F41&lt;&gt;"",OR(G41&lt;&gt;"",H41&lt;&gt;"")),AND(E41="",F41="バス・カメラマン等"))),AND(D41="",E41="",F41="",OR(G41="",H41=""))),"○","×")</f>
        <v>○</v>
      </c>
      <c r="AU41" s="2182" t="str">
        <f>IF(AND(E41&lt;&gt;"",E41&lt;=2),"2歳児以下","")</f>
        <v/>
      </c>
      <c r="AV41" s="2182" t="str">
        <f>IF(OR(AND(3&lt;=E41,E41&lt;=6),COUNTIF(E41, "幼*"),COUNTIF(E41, "年少"),COUNTIF(E41, "年中"),COUNTIF(E41, "年長")),"3歳-学齢前","")</f>
        <v/>
      </c>
      <c r="AW41" s="2182" t="str">
        <f>IF(OR(AND(6&lt;=E41,E41&lt;=12),COUNTIF(E41, "小*")),"小学生","")</f>
        <v/>
      </c>
      <c r="AX41" s="2182" t="str">
        <f>IF(OR(AND(12&lt;=E41,E41&lt;=15),COUNTIF(E41, "中*")),"中学生","")</f>
        <v/>
      </c>
      <c r="AY41" s="2182" t="str">
        <f>IF(OR(AND(15&lt;=E41,E41&lt;=18),COUNTIF(E41, "高*")),"高校生(～18歳)","")</f>
        <v/>
      </c>
      <c r="AZ41" s="2182" t="str">
        <f>IF(OR(19&lt;=E41,COUNTIF(E41, "大*"),COUNTIF(E41, "*院*"),COUNTIF(E41, "*専*")),"一般(19歳～)","")</f>
        <v/>
      </c>
      <c r="BA41" s="2182" t="s">
        <v>425</v>
      </c>
      <c r="BB41" s="572" t="str">
        <f>IF(OR(AND(D41="",I41="",M41="",R41="",W41="",AB41="",AG41=""),AND(D41&lt;&gt;"",OR(I41&lt;&gt;"",M41&lt;&gt;"",R41&lt;&gt;"",W41&lt;&gt;"",AB41&lt;&gt;"",AG41&lt;&gt;""))),"○","×")</f>
        <v>○</v>
      </c>
      <c r="BC41" s="572" t="str">
        <f>IF(AND(BD41="○",BE41="○",BF41="○",BG41="○",BH41="○",BI41="○"),"○","×")</f>
        <v>○</v>
      </c>
      <c r="BD41" s="573" t="str">
        <f>IF(AND($I$7=" ",OR(I41&lt;&gt;"",K41&lt;&gt;"",L41&lt;&gt;"")),"×","○")</f>
        <v>○</v>
      </c>
      <c r="BE41" s="573" t="str">
        <f>IF(AND($M$7=" ",OR(M41&lt;&gt;"",O41&lt;&gt;"",P41&lt;&gt;"",Q41&lt;&gt;"")),"×","○")</f>
        <v>○</v>
      </c>
      <c r="BF41" s="573" t="str">
        <f>IF(AND($R$7=" ",OR(R41&lt;&gt;"",T41&lt;&gt;"",U41&lt;&gt;"",V41&lt;&gt;"")),"×","○")</f>
        <v>○</v>
      </c>
      <c r="BG41" s="573" t="str">
        <f>IF(AND($W$7=" ",OR(W41&lt;&gt;"",Y41&lt;&gt;"",Z41&lt;&gt;"",AA41&lt;&gt;"")),"×","○")</f>
        <v>○</v>
      </c>
      <c r="BH41" s="573" t="str">
        <f>IF(AND($AB$7=" ",OR(AB41&lt;&gt;"",AD41&lt;&gt;"",AE41&lt;&gt;"",AF41&lt;&gt;"")),"×","○")</f>
        <v>○</v>
      </c>
      <c r="BI41" s="573" t="str">
        <f>IF(AND($AG$7=" ",OR(AG41&lt;&gt;"",AI41&lt;&gt;"",AJ41&lt;&gt;"")),"×","○")</f>
        <v>○</v>
      </c>
      <c r="BJ41" s="2107" t="e">
        <f>SUMPRODUCT(1/COUNTIF(I41:AH41,"宿泊"))</f>
        <v>#DIV/0!</v>
      </c>
      <c r="BK41" s="2106" t="e">
        <f>SUMPRODUCT(1/COUNTIF(I41:AH41,"日帰り"))</f>
        <v>#DIV/0!</v>
      </c>
      <c r="BL41" s="1509">
        <f>COUNT(BJ41)-COUNT(BK41)</f>
        <v>0</v>
      </c>
      <c r="BM41" s="599"/>
      <c r="BN41" s="581"/>
      <c r="BO41" s="2114" t="s">
        <v>286</v>
      </c>
      <c r="BP41" s="2115"/>
      <c r="BQ41" s="2115"/>
      <c r="BR41" s="2116"/>
      <c r="BS41" s="607"/>
      <c r="BT41" s="593"/>
      <c r="BU41" s="596">
        <f>COUNTIFS($K$15:$K$74,"○",$F$15:$F$74,"一般(19歳～)")</f>
        <v>0</v>
      </c>
      <c r="BV41" s="619">
        <f>COUNTIFS($L$15:$L$74,"○",$F$15:$F$74,"一般(19歳～)")</f>
        <v>0</v>
      </c>
      <c r="BW41" s="614"/>
      <c r="BX41" s="596">
        <f>COUNTIFS($O$15:$O$74,"○",$F$15:$F$74,"一般(19歳～)")</f>
        <v>0</v>
      </c>
      <c r="BY41" s="596">
        <f>COUNTIFS($P$15:$P$74,"○",$F$15:$F$74,"一般(19歳～)")</f>
        <v>0</v>
      </c>
      <c r="BZ41" s="619">
        <f>COUNTIFS($Q$15:$Q$74,"○",$F$15:$F$74,"一般(19歳～)")</f>
        <v>0</v>
      </c>
      <c r="CA41" s="614"/>
      <c r="CB41" s="596">
        <f>COUNTIFS($T$15:$T$74,"○",$F$15:$F$74,"一般(19歳～)")</f>
        <v>0</v>
      </c>
      <c r="CC41" s="596">
        <f>COUNTIFS($U$15:$U$74,"○",$F$15:$F$74,"一般(19歳～)")</f>
        <v>0</v>
      </c>
      <c r="CD41" s="619">
        <f>COUNTIFS($V$15:$V$74,"○",$F$15:$F$74,"一般(19歳～)")</f>
        <v>0</v>
      </c>
      <c r="CE41" s="614"/>
      <c r="CF41" s="596">
        <f>COUNTIFS($Y$15:$Y$74,"○",$F$15:$F$74,"一般(19歳～)")</f>
        <v>0</v>
      </c>
      <c r="CG41" s="596">
        <f>COUNTIFS($Z$15:$Z$74,"○",$F$15:$F$74,"一般(19歳～)")</f>
        <v>0</v>
      </c>
      <c r="CH41" s="619">
        <f>COUNTIFS($AA$15:$AA$74,"○",$F$15:$F$74,"一般(19歳～)")</f>
        <v>0</v>
      </c>
      <c r="CI41" s="614"/>
      <c r="CJ41" s="596">
        <f>COUNTIFS($AD$15:$AD$74,"○",$F$15:$F$74,"一般(19歳～)")</f>
        <v>0</v>
      </c>
      <c r="CK41" s="596">
        <f>COUNTIFS($AE$15:$AE$74,"○",$F$15:$F$74,"一般(19歳～)")</f>
        <v>0</v>
      </c>
      <c r="CL41" s="619">
        <f>COUNTIFS($AF$15:$AF$74,"○",$F$15:$F$74,"一般(19歳～)")</f>
        <v>0</v>
      </c>
      <c r="CM41" s="614"/>
      <c r="CN41" s="596">
        <f>COUNTIFS($AI$15:$AI$74,"○",$F$15:$F$74,"一般(19歳～)")</f>
        <v>0</v>
      </c>
      <c r="CO41" s="596">
        <f>COUNTIFS($AJ$15:$AJ$74,"○",$F$15:$F$74,"一般(19歳～)")</f>
        <v>0</v>
      </c>
      <c r="CP41" s="644"/>
    </row>
    <row r="42" spans="1:94" ht="14.1" customHeight="1" thickBot="1" x14ac:dyDescent="0.2">
      <c r="A42" s="572"/>
      <c r="B42" s="2117"/>
      <c r="C42" s="2246"/>
      <c r="D42" s="2227"/>
      <c r="E42" s="2228"/>
      <c r="F42" s="2244"/>
      <c r="G42" s="2195"/>
      <c r="H42" s="2197"/>
      <c r="I42" s="2223"/>
      <c r="J42" s="2224"/>
      <c r="K42" s="2199"/>
      <c r="L42" s="2201"/>
      <c r="M42" s="2223"/>
      <c r="N42" s="2224"/>
      <c r="O42" s="2199"/>
      <c r="P42" s="2199"/>
      <c r="Q42" s="2197"/>
      <c r="R42" s="2223"/>
      <c r="S42" s="2224"/>
      <c r="T42" s="2199"/>
      <c r="U42" s="2199"/>
      <c r="V42" s="2197"/>
      <c r="W42" s="2104"/>
      <c r="X42" s="2105"/>
      <c r="Y42" s="2101"/>
      <c r="Z42" s="2101"/>
      <c r="AA42" s="2099"/>
      <c r="AB42" s="2104"/>
      <c r="AC42" s="2105"/>
      <c r="AD42" s="2101"/>
      <c r="AE42" s="2101"/>
      <c r="AF42" s="2099"/>
      <c r="AG42" s="2104"/>
      <c r="AH42" s="2105"/>
      <c r="AI42" s="2101"/>
      <c r="AJ42" s="2099"/>
      <c r="AK42" s="2189"/>
      <c r="AL42" s="2190"/>
      <c r="AM42" s="2190"/>
      <c r="AN42" s="2191"/>
      <c r="AO42" s="2189"/>
      <c r="AP42" s="2190"/>
      <c r="AQ42" s="2190"/>
      <c r="AR42" s="2191"/>
      <c r="AS42" s="571"/>
      <c r="AT42" s="572"/>
      <c r="AU42" s="2182"/>
      <c r="AV42" s="2182"/>
      <c r="AW42" s="2182"/>
      <c r="AX42" s="2182"/>
      <c r="AY42" s="2182"/>
      <c r="AZ42" s="2182"/>
      <c r="BA42" s="2182"/>
      <c r="BB42" s="574"/>
      <c r="BC42" s="574"/>
      <c r="BD42" s="572"/>
      <c r="BE42" s="572"/>
      <c r="BF42" s="572"/>
      <c r="BG42" s="572"/>
      <c r="BH42" s="572"/>
      <c r="BI42" s="572"/>
      <c r="BJ42" s="2107"/>
      <c r="BK42" s="2106"/>
      <c r="BL42" s="1509"/>
      <c r="BM42" s="599"/>
      <c r="BN42" s="581"/>
      <c r="BO42" s="2118" t="s">
        <v>454</v>
      </c>
      <c r="BP42" s="2119"/>
      <c r="BQ42" s="2119"/>
      <c r="BR42" s="2120"/>
      <c r="BS42" s="608"/>
      <c r="BT42" s="647"/>
      <c r="BU42" s="609">
        <f>COUNTIFS($K$15:$K$74,"○",$F$15:$F$74,"バス・カメラマン等")</f>
        <v>0</v>
      </c>
      <c r="BV42" s="620">
        <f>COUNTIFS($L$15:$L$74,"○",$F$15:$F$74,"バス・カメラマン等")</f>
        <v>0</v>
      </c>
      <c r="BW42" s="615"/>
      <c r="BX42" s="609">
        <f>COUNTIFS($O$15:$O$74,"○",$F$15:$F$74,"バス・カメラマン等")</f>
        <v>0</v>
      </c>
      <c r="BY42" s="609">
        <f>COUNTIFS($P$15:$P$74,"○",$F$15:$F$74,"バス・カメラマン等")</f>
        <v>0</v>
      </c>
      <c r="BZ42" s="620">
        <f>COUNTIFS($Q$15:$Q$74,"○",$F$15:$F$74,"バス・カメラマン等")</f>
        <v>0</v>
      </c>
      <c r="CA42" s="615"/>
      <c r="CB42" s="609">
        <f>COUNTIFS($T$15:$T$74,"○",$F$15:$F$74,"バス・カメラマン等")</f>
        <v>0</v>
      </c>
      <c r="CC42" s="609">
        <f>COUNTIFS($U$15:$U$74,"○",$F$15:$F$74,"バス・カメラマン等")</f>
        <v>0</v>
      </c>
      <c r="CD42" s="620">
        <f>COUNTIFS($V$15:$V$74,"○",$F$15:$F$74,"バス・カメラマン等")</f>
        <v>0</v>
      </c>
      <c r="CE42" s="615"/>
      <c r="CF42" s="609">
        <f>COUNTIFS($Y$15:$Y$74,"○",$F$15:$F$74,"バス・カメラマン等")</f>
        <v>0</v>
      </c>
      <c r="CG42" s="609">
        <f>COUNTIFS($Z$15:$Z$74,"○",$F$15:$F$74,"バス・カメラマン等")</f>
        <v>0</v>
      </c>
      <c r="CH42" s="620">
        <f>COUNTIFS($AA$15:$AA$74,"○",$F$15:$F$74,"バス・カメラマン等")</f>
        <v>0</v>
      </c>
      <c r="CI42" s="615"/>
      <c r="CJ42" s="609">
        <f>COUNTIFS($AD$15:$AD$74,"○",$F$15:$F$74,"バス・カメラマン等")</f>
        <v>0</v>
      </c>
      <c r="CK42" s="609">
        <f>COUNTIFS($AE$15:$AE$74,"○",$F$15:$F$74,"バス・カメラマン等")</f>
        <v>0</v>
      </c>
      <c r="CL42" s="620">
        <f>COUNTIFS($AF$15:$AF$74,"○",$F$15:$F$74,"バス・カメラマン等")</f>
        <v>0</v>
      </c>
      <c r="CM42" s="615"/>
      <c r="CN42" s="609">
        <f>COUNTIFS($AI$15:$AI$74,"○",$F$15:$F$74,"バス・カメラマン等")</f>
        <v>0</v>
      </c>
      <c r="CO42" s="609">
        <f>COUNTIFS($AJ$15:$AJ$74,"○",$F$15:$F$74,"バス・カメラマン等")</f>
        <v>0</v>
      </c>
      <c r="CP42" s="645"/>
    </row>
    <row r="43" spans="1:94" ht="14.1" customHeight="1" x14ac:dyDescent="0.15">
      <c r="A43" s="572" t="str">
        <f>IF(AND(D43="",D45&lt;&gt;""),"×","○")</f>
        <v>○</v>
      </c>
      <c r="B43" s="2117" t="str">
        <f>IF(AND(AT43="○",BB43="○",BC43="○",A43="○"),"○","×")</f>
        <v>○</v>
      </c>
      <c r="C43" s="2245">
        <v>15</v>
      </c>
      <c r="D43" s="2205"/>
      <c r="E43" s="2207"/>
      <c r="F43" s="2243"/>
      <c r="G43" s="2194"/>
      <c r="H43" s="2196"/>
      <c r="I43" s="2211"/>
      <c r="J43" s="2212"/>
      <c r="K43" s="2198"/>
      <c r="L43" s="2200"/>
      <c r="M43" s="2225"/>
      <c r="N43" s="2226"/>
      <c r="O43" s="2198"/>
      <c r="P43" s="2198"/>
      <c r="Q43" s="2196"/>
      <c r="R43" s="2225"/>
      <c r="S43" s="2226"/>
      <c r="T43" s="2198"/>
      <c r="U43" s="2198"/>
      <c r="V43" s="2196"/>
      <c r="W43" s="2102"/>
      <c r="X43" s="2103"/>
      <c r="Y43" s="2100"/>
      <c r="Z43" s="2100"/>
      <c r="AA43" s="2098"/>
      <c r="AB43" s="2102"/>
      <c r="AC43" s="2103"/>
      <c r="AD43" s="2100"/>
      <c r="AE43" s="2100"/>
      <c r="AF43" s="2098"/>
      <c r="AG43" s="2102"/>
      <c r="AH43" s="2103"/>
      <c r="AI43" s="2100"/>
      <c r="AJ43" s="2098"/>
      <c r="AK43" s="2186"/>
      <c r="AL43" s="2187"/>
      <c r="AM43" s="2187"/>
      <c r="AN43" s="2188"/>
      <c r="AO43" s="2217"/>
      <c r="AP43" s="2218"/>
      <c r="AQ43" s="2218"/>
      <c r="AR43" s="2219"/>
      <c r="AS43" s="571"/>
      <c r="AT43" s="572" t="str">
        <f>IF(OR(AND(D43&lt;&gt;"",OR(AND(E43&lt;&gt;"",F43&lt;&gt;"",OR(G43&lt;&gt;"",H43&lt;&gt;"")),AND(E43="",F43="バス・カメラマン等"))),AND(D43="",E43="",F43="",OR(G43="",H43=""))),"○","×")</f>
        <v>○</v>
      </c>
      <c r="AU43" s="2182" t="str">
        <f>IF(AND(E43&lt;&gt;"",E43&lt;=2),"2歳児以下","")</f>
        <v/>
      </c>
      <c r="AV43" s="2182" t="str">
        <f>IF(OR(AND(3&lt;=E43,E43&lt;=6),COUNTIF(E43, "幼*"),COUNTIF(E43, "年少"),COUNTIF(E43, "年中"),COUNTIF(E43, "年長")),"3歳-学齢前","")</f>
        <v/>
      </c>
      <c r="AW43" s="2182" t="str">
        <f>IF(OR(AND(6&lt;=E43,E43&lt;=12),COUNTIF(E43, "小*")),"小学生","")</f>
        <v/>
      </c>
      <c r="AX43" s="2182" t="str">
        <f>IF(OR(AND(12&lt;=E43,E43&lt;=15),COUNTIF(E43, "中*")),"中学生","")</f>
        <v/>
      </c>
      <c r="AY43" s="2182" t="str">
        <f>IF(OR(AND(15&lt;=E43,E43&lt;=18),COUNTIF(E43, "高*")),"高校生(～18歳)","")</f>
        <v/>
      </c>
      <c r="AZ43" s="2182" t="str">
        <f>IF(OR(19&lt;=E43,COUNTIF(E43, "大*"),COUNTIF(E43, "*院*"),COUNTIF(E43, "*専*")),"一般(19歳～)","")</f>
        <v/>
      </c>
      <c r="BA43" s="2182" t="s">
        <v>425</v>
      </c>
      <c r="BB43" s="572" t="str">
        <f>IF(OR(AND(D43="",I43="",M43="",R43="",W43="",AB43="",AG43=""),AND(D43&lt;&gt;"",OR(I43&lt;&gt;"",M43&lt;&gt;"",R43&lt;&gt;"",W43&lt;&gt;"",AB43&lt;&gt;"",AG43&lt;&gt;""))),"○","×")</f>
        <v>○</v>
      </c>
      <c r="BC43" s="572" t="str">
        <f>IF(AND(BD43="○",BE43="○",BF43="○",BG43="○",BH43="○",BI43="○"),"○","×")</f>
        <v>○</v>
      </c>
      <c r="BD43" s="573" t="str">
        <f>IF(AND($I$7=" ",OR(I43&lt;&gt;"",K43&lt;&gt;"",L43&lt;&gt;"")),"×","○")</f>
        <v>○</v>
      </c>
      <c r="BE43" s="573" t="str">
        <f>IF(AND($M$7=" ",OR(M43&lt;&gt;"",O43&lt;&gt;"",P43&lt;&gt;"",Q43&lt;&gt;"")),"×","○")</f>
        <v>○</v>
      </c>
      <c r="BF43" s="573" t="str">
        <f>IF(AND($R$7=" ",OR(R43&lt;&gt;"",T43&lt;&gt;"",U43&lt;&gt;"",V43&lt;&gt;"")),"×","○")</f>
        <v>○</v>
      </c>
      <c r="BG43" s="573" t="str">
        <f>IF(AND($W$7=" ",OR(W43&lt;&gt;"",Y43&lt;&gt;"",Z43&lt;&gt;"",AA43&lt;&gt;"")),"×","○")</f>
        <v>○</v>
      </c>
      <c r="BH43" s="573" t="str">
        <f>IF(AND($AB$7=" ",OR(AB43&lt;&gt;"",AD43&lt;&gt;"",AE43&lt;&gt;"",AF43&lt;&gt;"")),"×","○")</f>
        <v>○</v>
      </c>
      <c r="BI43" s="573" t="str">
        <f>IF(AND($AG$7=" ",OR(AG43&lt;&gt;"",AI43&lt;&gt;"",AJ43&lt;&gt;"")),"×","○")</f>
        <v>○</v>
      </c>
      <c r="BJ43" s="2107" t="e">
        <f>SUMPRODUCT(1/COUNTIF(I43:AH43,"宿泊"))</f>
        <v>#DIV/0!</v>
      </c>
      <c r="BK43" s="2106" t="e">
        <f>SUMPRODUCT(1/COUNTIF(I43:AH43,"日帰り"))</f>
        <v>#DIV/0!</v>
      </c>
      <c r="BL43" s="1509">
        <f>COUNT(BJ43)-COUNT(BK43)</f>
        <v>0</v>
      </c>
      <c r="BM43" s="599"/>
      <c r="BN43" s="581"/>
      <c r="BO43" s="581"/>
      <c r="BP43" s="580"/>
      <c r="BQ43" s="582"/>
      <c r="BR43" s="582"/>
      <c r="BS43" s="580"/>
      <c r="BT43" s="583"/>
      <c r="BU43" s="583"/>
      <c r="BV43" s="583"/>
      <c r="BW43" s="583"/>
      <c r="BX43" s="583"/>
      <c r="BY43" s="583"/>
      <c r="BZ43" s="583"/>
      <c r="CA43" s="583"/>
      <c r="CB43" s="583"/>
      <c r="CC43" s="583"/>
      <c r="CD43" s="583"/>
      <c r="CE43" s="583"/>
      <c r="CF43" s="583"/>
      <c r="CG43" s="583"/>
      <c r="CH43" s="583"/>
      <c r="CI43" s="583"/>
      <c r="CJ43" s="583"/>
      <c r="CK43" s="583"/>
      <c r="CL43" s="583"/>
      <c r="CM43" s="583"/>
      <c r="CN43" s="583"/>
      <c r="CO43" s="583"/>
      <c r="CP43" s="583"/>
    </row>
    <row r="44" spans="1:94" ht="14.1" customHeight="1" x14ac:dyDescent="0.15">
      <c r="A44" s="572"/>
      <c r="B44" s="2117"/>
      <c r="C44" s="2246"/>
      <c r="D44" s="2227"/>
      <c r="E44" s="2228"/>
      <c r="F44" s="2244"/>
      <c r="G44" s="2195"/>
      <c r="H44" s="2197"/>
      <c r="I44" s="2223"/>
      <c r="J44" s="2224"/>
      <c r="K44" s="2199"/>
      <c r="L44" s="2201"/>
      <c r="M44" s="2223"/>
      <c r="N44" s="2224"/>
      <c r="O44" s="2199"/>
      <c r="P44" s="2199"/>
      <c r="Q44" s="2197"/>
      <c r="R44" s="2223"/>
      <c r="S44" s="2224"/>
      <c r="T44" s="2199"/>
      <c r="U44" s="2199"/>
      <c r="V44" s="2197"/>
      <c r="W44" s="2104"/>
      <c r="X44" s="2105"/>
      <c r="Y44" s="2101"/>
      <c r="Z44" s="2101"/>
      <c r="AA44" s="2099"/>
      <c r="AB44" s="2104"/>
      <c r="AC44" s="2105"/>
      <c r="AD44" s="2101"/>
      <c r="AE44" s="2101"/>
      <c r="AF44" s="2099"/>
      <c r="AG44" s="2104"/>
      <c r="AH44" s="2105"/>
      <c r="AI44" s="2101"/>
      <c r="AJ44" s="2099"/>
      <c r="AK44" s="2189"/>
      <c r="AL44" s="2190"/>
      <c r="AM44" s="2190"/>
      <c r="AN44" s="2191"/>
      <c r="AO44" s="2189"/>
      <c r="AP44" s="2190"/>
      <c r="AQ44" s="2190"/>
      <c r="AR44" s="2191"/>
      <c r="AS44" s="571"/>
      <c r="AT44" s="572"/>
      <c r="AU44" s="2182"/>
      <c r="AV44" s="2182"/>
      <c r="AW44" s="2182"/>
      <c r="AX44" s="2182"/>
      <c r="AY44" s="2182"/>
      <c r="AZ44" s="2182"/>
      <c r="BA44" s="2182"/>
      <c r="BB44" s="574"/>
      <c r="BC44" s="574"/>
      <c r="BD44" s="572"/>
      <c r="BE44" s="572"/>
      <c r="BF44" s="572"/>
      <c r="BG44" s="572"/>
      <c r="BH44" s="572"/>
      <c r="BI44" s="572"/>
      <c r="BJ44" s="2107"/>
      <c r="BK44" s="2106"/>
      <c r="BL44" s="1509"/>
      <c r="BM44" s="599"/>
      <c r="BN44" s="581"/>
      <c r="BO44" s="581"/>
      <c r="BP44" s="580"/>
      <c r="BQ44" s="582"/>
      <c r="BR44" s="582"/>
      <c r="BS44" s="580"/>
      <c r="BT44" s="583"/>
      <c r="BU44" s="583"/>
      <c r="BV44" s="583"/>
      <c r="BW44" s="583"/>
      <c r="BX44" s="583"/>
      <c r="BY44" s="583"/>
      <c r="BZ44" s="583"/>
      <c r="CA44" s="583"/>
      <c r="CB44" s="583"/>
      <c r="CC44" s="583"/>
      <c r="CD44" s="583"/>
      <c r="CE44" s="583"/>
      <c r="CF44" s="583"/>
      <c r="CG44" s="583"/>
      <c r="CH44" s="583"/>
      <c r="CI44" s="583"/>
      <c r="CJ44" s="583"/>
      <c r="CK44" s="583"/>
      <c r="CL44" s="583"/>
      <c r="CM44" s="583"/>
      <c r="CN44" s="583"/>
      <c r="CO44" s="583"/>
      <c r="CP44" s="583"/>
    </row>
    <row r="45" spans="1:94" ht="14.1" customHeight="1" x14ac:dyDescent="0.15">
      <c r="A45" s="572" t="str">
        <f>IF(AND(D45="",D47&lt;&gt;""),"×","○")</f>
        <v>○</v>
      </c>
      <c r="B45" s="2117" t="str">
        <f>IF(AND(AT45="○",BB45="○",BC45="○",A45="○"),"○","×")</f>
        <v>○</v>
      </c>
      <c r="C45" s="2202">
        <v>16</v>
      </c>
      <c r="D45" s="2205"/>
      <c r="E45" s="2207"/>
      <c r="F45" s="2243"/>
      <c r="G45" s="2194"/>
      <c r="H45" s="2196"/>
      <c r="I45" s="2211"/>
      <c r="J45" s="2212"/>
      <c r="K45" s="2198"/>
      <c r="L45" s="2200"/>
      <c r="M45" s="2225"/>
      <c r="N45" s="2226"/>
      <c r="O45" s="2198"/>
      <c r="P45" s="2198"/>
      <c r="Q45" s="2196"/>
      <c r="R45" s="2225"/>
      <c r="S45" s="2226"/>
      <c r="T45" s="2198"/>
      <c r="U45" s="2198"/>
      <c r="V45" s="2196"/>
      <c r="W45" s="2102"/>
      <c r="X45" s="2103"/>
      <c r="Y45" s="2100"/>
      <c r="Z45" s="2100"/>
      <c r="AA45" s="2098"/>
      <c r="AB45" s="2102"/>
      <c r="AC45" s="2103"/>
      <c r="AD45" s="2100"/>
      <c r="AE45" s="2100"/>
      <c r="AF45" s="2098"/>
      <c r="AG45" s="2102"/>
      <c r="AH45" s="2103"/>
      <c r="AI45" s="2100"/>
      <c r="AJ45" s="2098"/>
      <c r="AK45" s="2186"/>
      <c r="AL45" s="2187"/>
      <c r="AM45" s="2187"/>
      <c r="AN45" s="2188"/>
      <c r="AO45" s="2217"/>
      <c r="AP45" s="2218"/>
      <c r="AQ45" s="2218"/>
      <c r="AR45" s="2219"/>
      <c r="AS45" s="571"/>
      <c r="AT45" s="572" t="str">
        <f>IF(OR(AND(D45&lt;&gt;"",OR(AND(E45&lt;&gt;"",F45&lt;&gt;"",OR(G45&lt;&gt;"",H45&lt;&gt;"")),AND(E45="",F45="バス・カメラマン等"))),AND(D45="",E45="",F45="",OR(G45="",H45=""))),"○","×")</f>
        <v>○</v>
      </c>
      <c r="AU45" s="2182" t="str">
        <f>IF(AND(E45&lt;&gt;"",E45&lt;=2),"2歳児以下","")</f>
        <v/>
      </c>
      <c r="AV45" s="2182" t="str">
        <f>IF(OR(AND(3&lt;=E45,E45&lt;=6),COUNTIF(E45, "幼*"),COUNTIF(E45, "年少"),COUNTIF(E45, "年中"),COUNTIF(E45, "年長")),"3歳-学齢前","")</f>
        <v/>
      </c>
      <c r="AW45" s="2182" t="str">
        <f>IF(OR(AND(6&lt;=E45,E45&lt;=12),COUNTIF(E45, "小*")),"小学生","")</f>
        <v/>
      </c>
      <c r="AX45" s="2182" t="str">
        <f>IF(OR(AND(12&lt;=E45,E45&lt;=15),COUNTIF(E45, "中*")),"中学生","")</f>
        <v/>
      </c>
      <c r="AY45" s="2182" t="str">
        <f>IF(OR(AND(15&lt;=E45,E45&lt;=18),COUNTIF(E45, "高*")),"高校生(～18歳)","")</f>
        <v/>
      </c>
      <c r="AZ45" s="2182" t="str">
        <f>IF(OR(19&lt;=E45,COUNTIF(E45, "大*"),COUNTIF(E45, "*院*"),COUNTIF(E45, "*専*")),"一般(19歳～)","")</f>
        <v/>
      </c>
      <c r="BA45" s="2182" t="s">
        <v>425</v>
      </c>
      <c r="BB45" s="572" t="str">
        <f>IF(OR(AND(D45="",I45="",M45="",R45="",W45="",AB45="",AG45=""),AND(D45&lt;&gt;"",OR(I45&lt;&gt;"",M45&lt;&gt;"",R45&lt;&gt;"",W45&lt;&gt;"",AB45&lt;&gt;"",AG45&lt;&gt;""))),"○","×")</f>
        <v>○</v>
      </c>
      <c r="BC45" s="572" t="str">
        <f>IF(AND(BD45="○",BE45="○",BF45="○",BG45="○",BH45="○",BI45="○"),"○","×")</f>
        <v>○</v>
      </c>
      <c r="BD45" s="573" t="str">
        <f>IF(AND($I$7=" ",OR(I45&lt;&gt;"",K45&lt;&gt;"",L45&lt;&gt;"")),"×","○")</f>
        <v>○</v>
      </c>
      <c r="BE45" s="573" t="str">
        <f>IF(AND($M$7=" ",OR(M45&lt;&gt;"",O45&lt;&gt;"",P45&lt;&gt;"",Q45&lt;&gt;"")),"×","○")</f>
        <v>○</v>
      </c>
      <c r="BF45" s="573" t="str">
        <f>IF(AND($R$7=" ",OR(R45&lt;&gt;"",T45&lt;&gt;"",U45&lt;&gt;"",V45&lt;&gt;"")),"×","○")</f>
        <v>○</v>
      </c>
      <c r="BG45" s="573" t="str">
        <f>IF(AND($W$7=" ",OR(W45&lt;&gt;"",Y45&lt;&gt;"",Z45&lt;&gt;"",AA45&lt;&gt;"")),"×","○")</f>
        <v>○</v>
      </c>
      <c r="BH45" s="573" t="str">
        <f>IF(AND($AB$7=" ",OR(AB45&lt;&gt;"",AD45&lt;&gt;"",AE45&lt;&gt;"",AF45&lt;&gt;"")),"×","○")</f>
        <v>○</v>
      </c>
      <c r="BI45" s="573" t="str">
        <f>IF(AND($AG$7=" ",OR(AG45&lt;&gt;"",AI45&lt;&gt;"",AJ45&lt;&gt;"")),"×","○")</f>
        <v>○</v>
      </c>
      <c r="BJ45" s="2107" t="e">
        <f>SUMPRODUCT(1/COUNTIF(I45:AH45,"宿泊"))</f>
        <v>#DIV/0!</v>
      </c>
      <c r="BK45" s="2106" t="e">
        <f>SUMPRODUCT(1/COUNTIF(I45:AH45,"日帰り"))</f>
        <v>#DIV/0!</v>
      </c>
      <c r="BL45" s="1509">
        <f>COUNT(BJ45)-COUNT(BK45)</f>
        <v>0</v>
      </c>
      <c r="BM45" s="599"/>
      <c r="CB45" s="584"/>
      <c r="CC45" s="584"/>
      <c r="CD45" s="584"/>
      <c r="CE45" s="584"/>
      <c r="CF45" s="584"/>
      <c r="CG45" s="584"/>
      <c r="CH45" s="584"/>
      <c r="CI45" s="584"/>
      <c r="CJ45" s="584"/>
      <c r="CK45" s="584"/>
      <c r="CL45" s="584"/>
      <c r="CM45" s="584"/>
      <c r="CN45" s="584"/>
      <c r="CO45" s="584"/>
      <c r="CP45" s="584"/>
    </row>
    <row r="46" spans="1:94" ht="14.1" customHeight="1" x14ac:dyDescent="0.15">
      <c r="A46" s="572"/>
      <c r="B46" s="2117"/>
      <c r="C46" s="2203"/>
      <c r="D46" s="2227"/>
      <c r="E46" s="2228"/>
      <c r="F46" s="2244"/>
      <c r="G46" s="2195"/>
      <c r="H46" s="2197"/>
      <c r="I46" s="2223"/>
      <c r="J46" s="2224"/>
      <c r="K46" s="2199"/>
      <c r="L46" s="2201"/>
      <c r="M46" s="2223"/>
      <c r="N46" s="2224"/>
      <c r="O46" s="2199"/>
      <c r="P46" s="2199"/>
      <c r="Q46" s="2197"/>
      <c r="R46" s="2223"/>
      <c r="S46" s="2224"/>
      <c r="T46" s="2199"/>
      <c r="U46" s="2199"/>
      <c r="V46" s="2197"/>
      <c r="W46" s="2104"/>
      <c r="X46" s="2105"/>
      <c r="Y46" s="2101"/>
      <c r="Z46" s="2101"/>
      <c r="AA46" s="2099"/>
      <c r="AB46" s="2104"/>
      <c r="AC46" s="2105"/>
      <c r="AD46" s="2101"/>
      <c r="AE46" s="2101"/>
      <c r="AF46" s="2099"/>
      <c r="AG46" s="2104"/>
      <c r="AH46" s="2105"/>
      <c r="AI46" s="2101"/>
      <c r="AJ46" s="2099"/>
      <c r="AK46" s="2189"/>
      <c r="AL46" s="2190"/>
      <c r="AM46" s="2190"/>
      <c r="AN46" s="2191"/>
      <c r="AO46" s="2189"/>
      <c r="AP46" s="2190"/>
      <c r="AQ46" s="2190"/>
      <c r="AR46" s="2191"/>
      <c r="AS46" s="571"/>
      <c r="AT46" s="572"/>
      <c r="AU46" s="2182"/>
      <c r="AV46" s="2182"/>
      <c r="AW46" s="2182"/>
      <c r="AX46" s="2182"/>
      <c r="AY46" s="2182"/>
      <c r="AZ46" s="2182"/>
      <c r="BA46" s="2182"/>
      <c r="BB46" s="574"/>
      <c r="BC46" s="574"/>
      <c r="BD46" s="572"/>
      <c r="BE46" s="572"/>
      <c r="BF46" s="572"/>
      <c r="BG46" s="572"/>
      <c r="BH46" s="572"/>
      <c r="BI46" s="572"/>
      <c r="BJ46" s="2107"/>
      <c r="BK46" s="2106"/>
      <c r="BL46" s="1509"/>
      <c r="BM46" s="599"/>
      <c r="CB46" s="584"/>
      <c r="CC46" s="584"/>
      <c r="CD46" s="584"/>
      <c r="CE46" s="584"/>
      <c r="CF46" s="584"/>
      <c r="CG46" s="584"/>
      <c r="CH46" s="584"/>
      <c r="CI46" s="584"/>
      <c r="CJ46" s="584"/>
      <c r="CK46" s="584"/>
      <c r="CL46" s="584"/>
      <c r="CM46" s="584"/>
      <c r="CN46" s="584"/>
      <c r="CO46" s="584"/>
      <c r="CP46" s="584"/>
    </row>
    <row r="47" spans="1:94" ht="14.1" customHeight="1" x14ac:dyDescent="0.15">
      <c r="A47" s="572" t="str">
        <f>IF(AND(D47="",D49&lt;&gt;""),"×","○")</f>
        <v>○</v>
      </c>
      <c r="B47" s="2117" t="str">
        <f>IF(AND(AT47="○",BB47="○",BC47="○",A47="○"),"○","×")</f>
        <v>○</v>
      </c>
      <c r="C47" s="2202">
        <v>17</v>
      </c>
      <c r="D47" s="2205"/>
      <c r="E47" s="2207"/>
      <c r="F47" s="2243"/>
      <c r="G47" s="2194"/>
      <c r="H47" s="2196"/>
      <c r="I47" s="2211"/>
      <c r="J47" s="2212"/>
      <c r="K47" s="2198"/>
      <c r="L47" s="2200"/>
      <c r="M47" s="2225"/>
      <c r="N47" s="2226"/>
      <c r="O47" s="2198"/>
      <c r="P47" s="2198"/>
      <c r="Q47" s="2196"/>
      <c r="R47" s="2225"/>
      <c r="S47" s="2226"/>
      <c r="T47" s="2198"/>
      <c r="U47" s="2198"/>
      <c r="V47" s="2196"/>
      <c r="W47" s="2102"/>
      <c r="X47" s="2103"/>
      <c r="Y47" s="2100"/>
      <c r="Z47" s="2100"/>
      <c r="AA47" s="2098"/>
      <c r="AB47" s="2102"/>
      <c r="AC47" s="2103"/>
      <c r="AD47" s="2100"/>
      <c r="AE47" s="2100"/>
      <c r="AF47" s="2098"/>
      <c r="AG47" s="2102"/>
      <c r="AH47" s="2103"/>
      <c r="AI47" s="2100"/>
      <c r="AJ47" s="2098"/>
      <c r="AK47" s="2186"/>
      <c r="AL47" s="2187"/>
      <c r="AM47" s="2187"/>
      <c r="AN47" s="2188"/>
      <c r="AO47" s="2217"/>
      <c r="AP47" s="2218"/>
      <c r="AQ47" s="2218"/>
      <c r="AR47" s="2219"/>
      <c r="AS47" s="571"/>
      <c r="AT47" s="572" t="str">
        <f>IF(OR(AND(D47&lt;&gt;"",OR(AND(E47&lt;&gt;"",F47&lt;&gt;"",OR(G47&lt;&gt;"",H47&lt;&gt;"")),AND(E47="",F47="バス・カメラマン等"))),AND(D47="",E47="",F47="",OR(G47="",H47=""))),"○","×")</f>
        <v>○</v>
      </c>
      <c r="AU47" s="2182" t="str">
        <f>IF(AND(E47&lt;&gt;"",E47&lt;=2),"2歳児以下","")</f>
        <v/>
      </c>
      <c r="AV47" s="2182" t="str">
        <f>IF(OR(AND(3&lt;=E47,E47&lt;=6),COUNTIF(E47, "幼*"),COUNTIF(E47, "年少"),COUNTIF(E47, "年中"),COUNTIF(E47, "年長")),"3歳-学齢前","")</f>
        <v/>
      </c>
      <c r="AW47" s="2182" t="str">
        <f>IF(OR(AND(6&lt;=E47,E47&lt;=12),COUNTIF(E47, "小*")),"小学生","")</f>
        <v/>
      </c>
      <c r="AX47" s="2182" t="str">
        <f>IF(OR(AND(12&lt;=E47,E47&lt;=15),COUNTIF(E47, "中*")),"中学生","")</f>
        <v/>
      </c>
      <c r="AY47" s="2182" t="str">
        <f>IF(OR(AND(15&lt;=E47,E47&lt;=18),COUNTIF(E47, "高*")),"高校生(～18歳)","")</f>
        <v/>
      </c>
      <c r="AZ47" s="2182" t="str">
        <f>IF(OR(19&lt;=E47,COUNTIF(E47, "大*"),COUNTIF(E47, "*院*"),COUNTIF(E47, "*専*")),"一般(19歳～)","")</f>
        <v/>
      </c>
      <c r="BA47" s="2182" t="s">
        <v>425</v>
      </c>
      <c r="BB47" s="572" t="str">
        <f>IF(OR(AND(D47="",I47="",M47="",R47="",W47="",AB47="",AG47=""),AND(D47&lt;&gt;"",OR(I47&lt;&gt;"",M47&lt;&gt;"",R47&lt;&gt;"",W47&lt;&gt;"",AB47&lt;&gt;"",AG47&lt;&gt;""))),"○","×")</f>
        <v>○</v>
      </c>
      <c r="BC47" s="572" t="str">
        <f>IF(AND(BD47="○",BE47="○",BF47="○",BG47="○",BH47="○",BI47="○"),"○","×")</f>
        <v>○</v>
      </c>
      <c r="BD47" s="573" t="str">
        <f>IF(AND($I$7=" ",OR(I47&lt;&gt;"",K47&lt;&gt;"",L47&lt;&gt;"")),"×","○")</f>
        <v>○</v>
      </c>
      <c r="BE47" s="573" t="str">
        <f>IF(AND($M$7=" ",OR(M47&lt;&gt;"",O47&lt;&gt;"",P47&lt;&gt;"",Q47&lt;&gt;"")),"×","○")</f>
        <v>○</v>
      </c>
      <c r="BF47" s="573" t="str">
        <f>IF(AND($R$7=" ",OR(R47&lt;&gt;"",T47&lt;&gt;"",U47&lt;&gt;"",V47&lt;&gt;"")),"×","○")</f>
        <v>○</v>
      </c>
      <c r="BG47" s="573" t="str">
        <f>IF(AND($W$7=" ",OR(W47&lt;&gt;"",Y47&lt;&gt;"",Z47&lt;&gt;"",AA47&lt;&gt;"")),"×","○")</f>
        <v>○</v>
      </c>
      <c r="BH47" s="573" t="str">
        <f>IF(AND($AB$7=" ",OR(AB47&lt;&gt;"",AD47&lt;&gt;"",AE47&lt;&gt;"",AF47&lt;&gt;"")),"×","○")</f>
        <v>○</v>
      </c>
      <c r="BI47" s="573" t="str">
        <f>IF(AND($AG$7=" ",OR(AG47&lt;&gt;"",AI47&lt;&gt;"",AJ47&lt;&gt;"")),"×","○")</f>
        <v>○</v>
      </c>
      <c r="BJ47" s="2107" t="e">
        <f>SUMPRODUCT(1/COUNTIF(I47:AH47,"宿泊"))</f>
        <v>#DIV/0!</v>
      </c>
      <c r="BK47" s="2106" t="e">
        <f>SUMPRODUCT(1/COUNTIF(I47:AH47,"日帰り"))</f>
        <v>#DIV/0!</v>
      </c>
      <c r="BL47" s="1509">
        <f>COUNT(BJ47)-COUNT(BK47)</f>
        <v>0</v>
      </c>
      <c r="BM47" s="599"/>
      <c r="CB47" s="584"/>
      <c r="CC47" s="584"/>
      <c r="CD47" s="584"/>
      <c r="CE47" s="584"/>
      <c r="CF47" s="584"/>
      <c r="CG47" s="584"/>
      <c r="CH47" s="584"/>
      <c r="CI47" s="584"/>
      <c r="CJ47" s="584"/>
      <c r="CK47" s="584"/>
      <c r="CL47" s="584"/>
      <c r="CM47" s="584"/>
      <c r="CN47" s="584"/>
      <c r="CO47" s="584"/>
      <c r="CP47" s="584"/>
    </row>
    <row r="48" spans="1:94" ht="14.1" customHeight="1" x14ac:dyDescent="0.15">
      <c r="A48" s="572"/>
      <c r="B48" s="2117"/>
      <c r="C48" s="2203"/>
      <c r="D48" s="2227"/>
      <c r="E48" s="2228"/>
      <c r="F48" s="2244"/>
      <c r="G48" s="2195"/>
      <c r="H48" s="2197"/>
      <c r="I48" s="2223"/>
      <c r="J48" s="2224"/>
      <c r="K48" s="2199"/>
      <c r="L48" s="2201"/>
      <c r="M48" s="2223"/>
      <c r="N48" s="2224"/>
      <c r="O48" s="2199"/>
      <c r="P48" s="2199"/>
      <c r="Q48" s="2197"/>
      <c r="R48" s="2223"/>
      <c r="S48" s="2224"/>
      <c r="T48" s="2199"/>
      <c r="U48" s="2199"/>
      <c r="V48" s="2197"/>
      <c r="W48" s="2104"/>
      <c r="X48" s="2105"/>
      <c r="Y48" s="2101"/>
      <c r="Z48" s="2101"/>
      <c r="AA48" s="2099"/>
      <c r="AB48" s="2104"/>
      <c r="AC48" s="2105"/>
      <c r="AD48" s="2101"/>
      <c r="AE48" s="2101"/>
      <c r="AF48" s="2099"/>
      <c r="AG48" s="2104"/>
      <c r="AH48" s="2105"/>
      <c r="AI48" s="2101"/>
      <c r="AJ48" s="2099"/>
      <c r="AK48" s="2189"/>
      <c r="AL48" s="2190"/>
      <c r="AM48" s="2190"/>
      <c r="AN48" s="2191"/>
      <c r="AO48" s="2189"/>
      <c r="AP48" s="2190"/>
      <c r="AQ48" s="2190"/>
      <c r="AR48" s="2191"/>
      <c r="AS48" s="571"/>
      <c r="AT48" s="572"/>
      <c r="AU48" s="2182"/>
      <c r="AV48" s="2182"/>
      <c r="AW48" s="2182"/>
      <c r="AX48" s="2182"/>
      <c r="AY48" s="2182"/>
      <c r="AZ48" s="2182"/>
      <c r="BA48" s="2182"/>
      <c r="BB48" s="574"/>
      <c r="BC48" s="574"/>
      <c r="BD48" s="572"/>
      <c r="BE48" s="572"/>
      <c r="BF48" s="572"/>
      <c r="BG48" s="572"/>
      <c r="BH48" s="572"/>
      <c r="BI48" s="572"/>
      <c r="BJ48" s="2107"/>
      <c r="BK48" s="2106"/>
      <c r="BL48" s="1509"/>
      <c r="BM48" s="599"/>
      <c r="CB48" s="584"/>
      <c r="CC48" s="584"/>
      <c r="CD48" s="584"/>
      <c r="CE48" s="584"/>
      <c r="CF48" s="584"/>
      <c r="CG48" s="584"/>
      <c r="CH48" s="584"/>
      <c r="CI48" s="584"/>
      <c r="CJ48" s="584"/>
      <c r="CK48" s="584"/>
      <c r="CL48" s="584"/>
      <c r="CM48" s="584"/>
      <c r="CN48" s="584"/>
      <c r="CO48" s="584"/>
      <c r="CP48" s="584"/>
    </row>
    <row r="49" spans="1:94" ht="14.1" customHeight="1" x14ac:dyDescent="0.15">
      <c r="A49" s="572" t="str">
        <f>IF(AND(D49="",D51&lt;&gt;""),"×","○")</f>
        <v>○</v>
      </c>
      <c r="B49" s="2117" t="str">
        <f>IF(AND(AT49="○",BB49="○",BC49="○",A49="○"),"○","×")</f>
        <v>○</v>
      </c>
      <c r="C49" s="2202">
        <v>18</v>
      </c>
      <c r="D49" s="2205"/>
      <c r="E49" s="2207"/>
      <c r="F49" s="2243"/>
      <c r="G49" s="2194"/>
      <c r="H49" s="2196"/>
      <c r="I49" s="2211"/>
      <c r="J49" s="2212"/>
      <c r="K49" s="2198"/>
      <c r="L49" s="2200"/>
      <c r="M49" s="2225"/>
      <c r="N49" s="2226"/>
      <c r="O49" s="2198"/>
      <c r="P49" s="2198"/>
      <c r="Q49" s="2196"/>
      <c r="R49" s="2225"/>
      <c r="S49" s="2226"/>
      <c r="T49" s="2198"/>
      <c r="U49" s="2198"/>
      <c r="V49" s="2196"/>
      <c r="W49" s="2102"/>
      <c r="X49" s="2103"/>
      <c r="Y49" s="2100"/>
      <c r="Z49" s="2100"/>
      <c r="AA49" s="2098"/>
      <c r="AB49" s="2102"/>
      <c r="AC49" s="2103"/>
      <c r="AD49" s="2100"/>
      <c r="AE49" s="2100"/>
      <c r="AF49" s="2098"/>
      <c r="AG49" s="2102"/>
      <c r="AH49" s="2103"/>
      <c r="AI49" s="2100"/>
      <c r="AJ49" s="2098"/>
      <c r="AK49" s="2186"/>
      <c r="AL49" s="2187"/>
      <c r="AM49" s="2187"/>
      <c r="AN49" s="2188"/>
      <c r="AO49" s="2217"/>
      <c r="AP49" s="2218"/>
      <c r="AQ49" s="2218"/>
      <c r="AR49" s="2219"/>
      <c r="AS49" s="571"/>
      <c r="AT49" s="572" t="str">
        <f>IF(OR(AND(D49&lt;&gt;"",OR(AND(E49&lt;&gt;"",F49&lt;&gt;"",OR(G49&lt;&gt;"",H49&lt;&gt;"")),AND(E49="",F49="バス・カメラマン等"))),AND(D49="",E49="",F49="",OR(G49="",H49=""))),"○","×")</f>
        <v>○</v>
      </c>
      <c r="AU49" s="2182" t="str">
        <f>IF(AND(E49&lt;&gt;"",E49&lt;=2),"2歳児以下","")</f>
        <v/>
      </c>
      <c r="AV49" s="2182" t="str">
        <f>IF(OR(AND(3&lt;=E49,E49&lt;=6),COUNTIF(E49, "幼*"),COUNTIF(E49, "年少"),COUNTIF(E49, "年中"),COUNTIF(E49, "年長")),"3歳-学齢前","")</f>
        <v/>
      </c>
      <c r="AW49" s="2182" t="str">
        <f>IF(OR(AND(6&lt;=E49,E49&lt;=12),COUNTIF(E49, "小*")),"小学生","")</f>
        <v/>
      </c>
      <c r="AX49" s="2182" t="str">
        <f>IF(OR(AND(12&lt;=E49,E49&lt;=15),COUNTIF(E49, "中*")),"中学生","")</f>
        <v/>
      </c>
      <c r="AY49" s="2182" t="str">
        <f>IF(OR(AND(15&lt;=E49,E49&lt;=18),COUNTIF(E49, "高*")),"高校生(～18歳)","")</f>
        <v/>
      </c>
      <c r="AZ49" s="2182" t="str">
        <f>IF(OR(19&lt;=E49,COUNTIF(E49, "大*"),COUNTIF(E49, "*院*"),COUNTIF(E49, "*専*")),"一般(19歳～)","")</f>
        <v/>
      </c>
      <c r="BA49" s="2182" t="s">
        <v>425</v>
      </c>
      <c r="BB49" s="572" t="str">
        <f>IF(OR(AND(D49="",I49="",M49="",R49="",W49="",AB49="",AG49=""),AND(D49&lt;&gt;"",OR(I49&lt;&gt;"",M49&lt;&gt;"",R49&lt;&gt;"",W49&lt;&gt;"",AB49&lt;&gt;"",AG49&lt;&gt;""))),"○","×")</f>
        <v>○</v>
      </c>
      <c r="BC49" s="572" t="str">
        <f>IF(AND(BD49="○",BE49="○",BF49="○",BG49="○",BH49="○",BI49="○"),"○","×")</f>
        <v>○</v>
      </c>
      <c r="BD49" s="573" t="str">
        <f>IF(AND($I$7=" ",OR(I49&lt;&gt;"",K49&lt;&gt;"",L49&lt;&gt;"")),"×","○")</f>
        <v>○</v>
      </c>
      <c r="BE49" s="573" t="str">
        <f>IF(AND($M$7=" ",OR(M49&lt;&gt;"",O49&lt;&gt;"",P49&lt;&gt;"",Q49&lt;&gt;"")),"×","○")</f>
        <v>○</v>
      </c>
      <c r="BF49" s="573" t="str">
        <f>IF(AND($R$7=" ",OR(R49&lt;&gt;"",T49&lt;&gt;"",U49&lt;&gt;"",V49&lt;&gt;"")),"×","○")</f>
        <v>○</v>
      </c>
      <c r="BG49" s="573" t="str">
        <f>IF(AND($W$7=" ",OR(W49&lt;&gt;"",Y49&lt;&gt;"",Z49&lt;&gt;"",AA49&lt;&gt;"")),"×","○")</f>
        <v>○</v>
      </c>
      <c r="BH49" s="573" t="str">
        <f>IF(AND($AB$7=" ",OR(AB49&lt;&gt;"",AD49&lt;&gt;"",AE49&lt;&gt;"",AF49&lt;&gt;"")),"×","○")</f>
        <v>○</v>
      </c>
      <c r="BI49" s="573" t="str">
        <f>IF(AND($AG$7=" ",OR(AG49&lt;&gt;"",AI49&lt;&gt;"",AJ49&lt;&gt;"")),"×","○")</f>
        <v>○</v>
      </c>
      <c r="BJ49" s="2107" t="e">
        <f>SUMPRODUCT(1/COUNTIF(I49:AH49,"宿泊"))</f>
        <v>#DIV/0!</v>
      </c>
      <c r="BK49" s="2106" t="e">
        <f>SUMPRODUCT(1/COUNTIF(I49:AH49,"日帰り"))</f>
        <v>#DIV/0!</v>
      </c>
      <c r="BL49" s="1509">
        <f>COUNT(BJ49)-COUNT(BK49)</f>
        <v>0</v>
      </c>
      <c r="BM49" s="599"/>
      <c r="CB49" s="584"/>
      <c r="CC49" s="584"/>
      <c r="CD49" s="584"/>
      <c r="CE49" s="584"/>
      <c r="CF49" s="584"/>
      <c r="CG49" s="584"/>
      <c r="CH49" s="584"/>
      <c r="CI49" s="583"/>
      <c r="CJ49" s="584"/>
      <c r="CK49" s="584"/>
      <c r="CL49" s="584"/>
      <c r="CM49" s="584"/>
      <c r="CN49" s="584"/>
      <c r="CO49" s="584"/>
      <c r="CP49" s="584"/>
    </row>
    <row r="50" spans="1:94" ht="14.1" customHeight="1" x14ac:dyDescent="0.15">
      <c r="A50" s="572"/>
      <c r="B50" s="2117"/>
      <c r="C50" s="2203"/>
      <c r="D50" s="2227"/>
      <c r="E50" s="2228"/>
      <c r="F50" s="2244"/>
      <c r="G50" s="2195"/>
      <c r="H50" s="2197"/>
      <c r="I50" s="2223"/>
      <c r="J50" s="2224"/>
      <c r="K50" s="2199"/>
      <c r="L50" s="2201"/>
      <c r="M50" s="2223"/>
      <c r="N50" s="2224"/>
      <c r="O50" s="2199"/>
      <c r="P50" s="2199"/>
      <c r="Q50" s="2197"/>
      <c r="R50" s="2223"/>
      <c r="S50" s="2224"/>
      <c r="T50" s="2199"/>
      <c r="U50" s="2199"/>
      <c r="V50" s="2197"/>
      <c r="W50" s="2104"/>
      <c r="X50" s="2105"/>
      <c r="Y50" s="2101"/>
      <c r="Z50" s="2101"/>
      <c r="AA50" s="2099"/>
      <c r="AB50" s="2104"/>
      <c r="AC50" s="2105"/>
      <c r="AD50" s="2101"/>
      <c r="AE50" s="2101"/>
      <c r="AF50" s="2099"/>
      <c r="AG50" s="2104"/>
      <c r="AH50" s="2105"/>
      <c r="AI50" s="2101"/>
      <c r="AJ50" s="2099"/>
      <c r="AK50" s="2189"/>
      <c r="AL50" s="2190"/>
      <c r="AM50" s="2190"/>
      <c r="AN50" s="2191"/>
      <c r="AO50" s="2189"/>
      <c r="AP50" s="2190"/>
      <c r="AQ50" s="2190"/>
      <c r="AR50" s="2191"/>
      <c r="AS50" s="571"/>
      <c r="AT50" s="572"/>
      <c r="AU50" s="2182"/>
      <c r="AV50" s="2182"/>
      <c r="AW50" s="2182"/>
      <c r="AX50" s="2182"/>
      <c r="AY50" s="2182"/>
      <c r="AZ50" s="2182"/>
      <c r="BA50" s="2182"/>
      <c r="BB50" s="574"/>
      <c r="BC50" s="574"/>
      <c r="BD50" s="572"/>
      <c r="BE50" s="572"/>
      <c r="BF50" s="572"/>
      <c r="BG50" s="572"/>
      <c r="BH50" s="572"/>
      <c r="BI50" s="572"/>
      <c r="BJ50" s="2107"/>
      <c r="BK50" s="2106"/>
      <c r="BL50" s="1509"/>
      <c r="BM50" s="599"/>
      <c r="CB50" s="584"/>
      <c r="CC50" s="584"/>
      <c r="CD50" s="584"/>
      <c r="CE50" s="584"/>
      <c r="CF50" s="584"/>
      <c r="CG50" s="584"/>
      <c r="CH50" s="584"/>
      <c r="CI50" s="584"/>
      <c r="CJ50" s="584"/>
      <c r="CK50" s="584"/>
      <c r="CL50" s="584"/>
      <c r="CM50" s="584"/>
      <c r="CN50" s="584"/>
      <c r="CO50" s="584"/>
      <c r="CP50" s="584"/>
    </row>
    <row r="51" spans="1:94" ht="14.1" customHeight="1" x14ac:dyDescent="0.15">
      <c r="A51" s="572" t="str">
        <f>IF(AND(D51="",D53&lt;&gt;""),"×","○")</f>
        <v>○</v>
      </c>
      <c r="B51" s="2117" t="str">
        <f>IF(AND(AT51="○",BB51="○",BC51="○",A51="○"),"○","×")</f>
        <v>○</v>
      </c>
      <c r="C51" s="2202">
        <v>19</v>
      </c>
      <c r="D51" s="2205"/>
      <c r="E51" s="2207"/>
      <c r="F51" s="2243"/>
      <c r="G51" s="2194"/>
      <c r="H51" s="2196"/>
      <c r="I51" s="2211"/>
      <c r="J51" s="2212"/>
      <c r="K51" s="2198"/>
      <c r="L51" s="2200"/>
      <c r="M51" s="2225"/>
      <c r="N51" s="2226"/>
      <c r="O51" s="2198"/>
      <c r="P51" s="2198"/>
      <c r="Q51" s="2196"/>
      <c r="R51" s="2225"/>
      <c r="S51" s="2226"/>
      <c r="T51" s="2198"/>
      <c r="U51" s="2198"/>
      <c r="V51" s="2196"/>
      <c r="W51" s="2102"/>
      <c r="X51" s="2103"/>
      <c r="Y51" s="2100"/>
      <c r="Z51" s="2100"/>
      <c r="AA51" s="2098"/>
      <c r="AB51" s="2102"/>
      <c r="AC51" s="2103"/>
      <c r="AD51" s="2100"/>
      <c r="AE51" s="2100"/>
      <c r="AF51" s="2098"/>
      <c r="AG51" s="2102"/>
      <c r="AH51" s="2103"/>
      <c r="AI51" s="2100"/>
      <c r="AJ51" s="2098"/>
      <c r="AK51" s="2186"/>
      <c r="AL51" s="2187"/>
      <c r="AM51" s="2187"/>
      <c r="AN51" s="2188"/>
      <c r="AO51" s="2217"/>
      <c r="AP51" s="2218"/>
      <c r="AQ51" s="2218"/>
      <c r="AR51" s="2219"/>
      <c r="AS51" s="571"/>
      <c r="AT51" s="572" t="str">
        <f>IF(OR(AND(D51&lt;&gt;"",OR(AND(E51&lt;&gt;"",F51&lt;&gt;"",OR(G51&lt;&gt;"",H51&lt;&gt;"")),AND(E51="",F51="バス・カメラマン等"))),AND(D51="",E51="",F51="",OR(G51="",H51=""))),"○","×")</f>
        <v>○</v>
      </c>
      <c r="AU51" s="2182" t="str">
        <f>IF(AND(E51&lt;&gt;"",E51&lt;=2),"2歳児以下","")</f>
        <v/>
      </c>
      <c r="AV51" s="2182" t="str">
        <f>IF(OR(AND(3&lt;=E51,E51&lt;=6),COUNTIF(E51, "幼*"),COUNTIF(E51, "年少"),COUNTIF(E51, "年中"),COUNTIF(E51, "年長")),"3歳-学齢前","")</f>
        <v/>
      </c>
      <c r="AW51" s="2182" t="str">
        <f>IF(OR(AND(6&lt;=E51,E51&lt;=12),COUNTIF(E51, "小*")),"小学生","")</f>
        <v/>
      </c>
      <c r="AX51" s="2182" t="str">
        <f>IF(OR(AND(12&lt;=E51,E51&lt;=15),COUNTIF(E51, "中*")),"中学生","")</f>
        <v/>
      </c>
      <c r="AY51" s="2182" t="str">
        <f>IF(OR(AND(15&lt;=E51,E51&lt;=18),COUNTIF(E51, "高*")),"高校生(～18歳)","")</f>
        <v/>
      </c>
      <c r="AZ51" s="2182" t="str">
        <f>IF(OR(19&lt;=E51,COUNTIF(E51, "大*"),COUNTIF(E51, "*院*"),COUNTIF(E51, "*専*")),"一般(19歳～)","")</f>
        <v/>
      </c>
      <c r="BA51" s="2182" t="s">
        <v>425</v>
      </c>
      <c r="BB51" s="572" t="str">
        <f>IF(OR(AND(D51="",I51="",M51="",R51="",W51="",AB51="",AG51=""),AND(D51&lt;&gt;"",OR(I51&lt;&gt;"",M51&lt;&gt;"",R51&lt;&gt;"",W51&lt;&gt;"",AB51&lt;&gt;"",AG51&lt;&gt;""))),"○","×")</f>
        <v>○</v>
      </c>
      <c r="BC51" s="572" t="str">
        <f>IF(AND(BD51="○",BE51="○",BF51="○",BG51="○",BH51="○",BI51="○"),"○","×")</f>
        <v>○</v>
      </c>
      <c r="BD51" s="573" t="str">
        <f>IF(AND($I$7=" ",OR(I51&lt;&gt;"",K51&lt;&gt;"",L51&lt;&gt;"")),"×","○")</f>
        <v>○</v>
      </c>
      <c r="BE51" s="573" t="str">
        <f>IF(AND($M$7=" ",OR(M51&lt;&gt;"",O51&lt;&gt;"",P51&lt;&gt;"",Q51&lt;&gt;"")),"×","○")</f>
        <v>○</v>
      </c>
      <c r="BF51" s="573" t="str">
        <f>IF(AND($R$7=" ",OR(R51&lt;&gt;"",T51&lt;&gt;"",U51&lt;&gt;"",V51&lt;&gt;"")),"×","○")</f>
        <v>○</v>
      </c>
      <c r="BG51" s="573" t="str">
        <f>IF(AND($W$7=" ",OR(W51&lt;&gt;"",Y51&lt;&gt;"",Z51&lt;&gt;"",AA51&lt;&gt;"")),"×","○")</f>
        <v>○</v>
      </c>
      <c r="BH51" s="573" t="str">
        <f>IF(AND($AB$7=" ",OR(AB51&lt;&gt;"",AD51&lt;&gt;"",AE51&lt;&gt;"",AF51&lt;&gt;"")),"×","○")</f>
        <v>○</v>
      </c>
      <c r="BI51" s="573" t="str">
        <f>IF(AND($AG$7=" ",OR(AG51&lt;&gt;"",AI51&lt;&gt;"",AJ51&lt;&gt;"")),"×","○")</f>
        <v>○</v>
      </c>
      <c r="BJ51" s="2107" t="e">
        <f>SUMPRODUCT(1/COUNTIF(I51:AH51,"宿泊"))</f>
        <v>#DIV/0!</v>
      </c>
      <c r="BK51" s="2106" t="e">
        <f>SUMPRODUCT(1/COUNTIF(I51:AH51,"日帰り"))</f>
        <v>#DIV/0!</v>
      </c>
      <c r="BL51" s="1509">
        <f>COUNT(BJ51)-COUNT(BK51)</f>
        <v>0</v>
      </c>
      <c r="BM51" s="599"/>
      <c r="CB51" s="584"/>
      <c r="CC51" s="584"/>
      <c r="CD51" s="584"/>
      <c r="CE51" s="584"/>
      <c r="CF51" s="585"/>
      <c r="CG51" s="584"/>
      <c r="CH51" s="584"/>
      <c r="CI51" s="584"/>
      <c r="CJ51" s="584"/>
      <c r="CK51" s="584"/>
      <c r="CL51" s="584"/>
      <c r="CM51" s="584"/>
      <c r="CN51" s="584"/>
      <c r="CO51" s="584"/>
      <c r="CP51" s="584"/>
    </row>
    <row r="52" spans="1:94" ht="14.1" customHeight="1" x14ac:dyDescent="0.15">
      <c r="A52" s="572"/>
      <c r="B52" s="2117"/>
      <c r="C52" s="2203"/>
      <c r="D52" s="2227"/>
      <c r="E52" s="2228"/>
      <c r="F52" s="2244"/>
      <c r="G52" s="2195"/>
      <c r="H52" s="2197"/>
      <c r="I52" s="2223"/>
      <c r="J52" s="2224"/>
      <c r="K52" s="2199"/>
      <c r="L52" s="2201"/>
      <c r="M52" s="2223"/>
      <c r="N52" s="2224"/>
      <c r="O52" s="2199"/>
      <c r="P52" s="2199"/>
      <c r="Q52" s="2197"/>
      <c r="R52" s="2223"/>
      <c r="S52" s="2224"/>
      <c r="T52" s="2199"/>
      <c r="U52" s="2199"/>
      <c r="V52" s="2197"/>
      <c r="W52" s="2104"/>
      <c r="X52" s="2105"/>
      <c r="Y52" s="2101"/>
      <c r="Z52" s="2101"/>
      <c r="AA52" s="2099"/>
      <c r="AB52" s="2104"/>
      <c r="AC52" s="2105"/>
      <c r="AD52" s="2101"/>
      <c r="AE52" s="2101"/>
      <c r="AF52" s="2099"/>
      <c r="AG52" s="2104"/>
      <c r="AH52" s="2105"/>
      <c r="AI52" s="2101"/>
      <c r="AJ52" s="2099"/>
      <c r="AK52" s="2189"/>
      <c r="AL52" s="2190"/>
      <c r="AM52" s="2190"/>
      <c r="AN52" s="2191"/>
      <c r="AO52" s="2189"/>
      <c r="AP52" s="2190"/>
      <c r="AQ52" s="2190"/>
      <c r="AR52" s="2191"/>
      <c r="AS52" s="571"/>
      <c r="AT52" s="572"/>
      <c r="AU52" s="2182"/>
      <c r="AV52" s="2182"/>
      <c r="AW52" s="2182"/>
      <c r="AX52" s="2182"/>
      <c r="AY52" s="2182"/>
      <c r="AZ52" s="2182"/>
      <c r="BA52" s="2182"/>
      <c r="BB52" s="574"/>
      <c r="BC52" s="574"/>
      <c r="BD52" s="572"/>
      <c r="BE52" s="572"/>
      <c r="BF52" s="572"/>
      <c r="BG52" s="572"/>
      <c r="BH52" s="572"/>
      <c r="BI52" s="572"/>
      <c r="BJ52" s="2107"/>
      <c r="BK52" s="2106"/>
      <c r="BL52" s="1509"/>
      <c r="BM52" s="599"/>
      <c r="CB52" s="584"/>
      <c r="CC52" s="584"/>
      <c r="CD52" s="584"/>
      <c r="CE52" s="584"/>
      <c r="CF52" s="584"/>
      <c r="CG52" s="584"/>
      <c r="CH52" s="584"/>
      <c r="CI52" s="584"/>
      <c r="CJ52" s="584"/>
      <c r="CK52" s="584"/>
      <c r="CL52" s="584"/>
      <c r="CM52" s="584"/>
      <c r="CN52" s="584"/>
      <c r="CO52" s="584"/>
      <c r="CP52" s="584"/>
    </row>
    <row r="53" spans="1:94" ht="14.1" customHeight="1" x14ac:dyDescent="0.15">
      <c r="A53" s="572" t="str">
        <f>IF(AND(D53="",D55&lt;&gt;""),"×","○")</f>
        <v>○</v>
      </c>
      <c r="B53" s="2117" t="str">
        <f>IF(AND(AT53="○",BB53="○",BC53="○",A53="○"),"○","×")</f>
        <v>○</v>
      </c>
      <c r="C53" s="2202">
        <v>20</v>
      </c>
      <c r="D53" s="2205"/>
      <c r="E53" s="2207"/>
      <c r="F53" s="2243"/>
      <c r="G53" s="2194"/>
      <c r="H53" s="2196"/>
      <c r="I53" s="2211"/>
      <c r="J53" s="2212"/>
      <c r="K53" s="2198"/>
      <c r="L53" s="2200"/>
      <c r="M53" s="2225"/>
      <c r="N53" s="2226"/>
      <c r="O53" s="2198"/>
      <c r="P53" s="2198"/>
      <c r="Q53" s="2196"/>
      <c r="R53" s="2225"/>
      <c r="S53" s="2226"/>
      <c r="T53" s="2198"/>
      <c r="U53" s="2198"/>
      <c r="V53" s="2196"/>
      <c r="W53" s="2102"/>
      <c r="X53" s="2103"/>
      <c r="Y53" s="2100"/>
      <c r="Z53" s="2100"/>
      <c r="AA53" s="2098"/>
      <c r="AB53" s="2102"/>
      <c r="AC53" s="2103"/>
      <c r="AD53" s="2100"/>
      <c r="AE53" s="2100"/>
      <c r="AF53" s="2098"/>
      <c r="AG53" s="2102"/>
      <c r="AH53" s="2103"/>
      <c r="AI53" s="2100"/>
      <c r="AJ53" s="2098"/>
      <c r="AK53" s="2186"/>
      <c r="AL53" s="2187"/>
      <c r="AM53" s="2187"/>
      <c r="AN53" s="2188"/>
      <c r="AO53" s="2217"/>
      <c r="AP53" s="2218"/>
      <c r="AQ53" s="2218"/>
      <c r="AR53" s="2219"/>
      <c r="AS53" s="571"/>
      <c r="AT53" s="572" t="str">
        <f>IF(OR(AND(D53&lt;&gt;"",OR(AND(E53&lt;&gt;"",F53&lt;&gt;"",OR(G53&lt;&gt;"",H53&lt;&gt;"")),AND(E53="",F53="バス・カメラマン等"))),AND(D53="",E53="",F53="",OR(G53="",H53=""))),"○","×")</f>
        <v>○</v>
      </c>
      <c r="AU53" s="2182" t="str">
        <f>IF(AND(E53&lt;&gt;"",E53&lt;=2),"2歳児以下","")</f>
        <v/>
      </c>
      <c r="AV53" s="2182" t="str">
        <f>IF(OR(AND(3&lt;=E53,E53&lt;=6),COUNTIF(E53, "幼*"),COUNTIF(E53, "年少"),COUNTIF(E53, "年中"),COUNTIF(E53, "年長")),"3歳-学齢前","")</f>
        <v/>
      </c>
      <c r="AW53" s="2182" t="str">
        <f>IF(OR(AND(6&lt;=E53,E53&lt;=12),COUNTIF(E53, "小*")),"小学生","")</f>
        <v/>
      </c>
      <c r="AX53" s="2182" t="str">
        <f>IF(OR(AND(12&lt;=E53,E53&lt;=15),COUNTIF(E53, "中*")),"中学生","")</f>
        <v/>
      </c>
      <c r="AY53" s="2182" t="str">
        <f>IF(OR(AND(15&lt;=E53,E53&lt;=18),COUNTIF(E53, "高*")),"高校生(～18歳)","")</f>
        <v/>
      </c>
      <c r="AZ53" s="2182" t="str">
        <f>IF(OR(19&lt;=E53,COUNTIF(E53, "大*"),COUNTIF(E53, "*院*"),COUNTIF(E53, "*専*")),"一般(19歳～)","")</f>
        <v/>
      </c>
      <c r="BA53" s="2182" t="s">
        <v>425</v>
      </c>
      <c r="BB53" s="572" t="str">
        <f>IF(OR(AND(D53="",I53="",M53="",R53="",W53="",AB53="",AG53=""),AND(D53&lt;&gt;"",OR(I53&lt;&gt;"",M53&lt;&gt;"",R53&lt;&gt;"",W53&lt;&gt;"",AB53&lt;&gt;"",AG53&lt;&gt;""))),"○","×")</f>
        <v>○</v>
      </c>
      <c r="BC53" s="572" t="str">
        <f>IF(AND(BD53="○",BE53="○",BF53="○",BG53="○",BH53="○",BI53="○"),"○","×")</f>
        <v>○</v>
      </c>
      <c r="BD53" s="573" t="str">
        <f>IF(AND($I$7=" ",OR(I53&lt;&gt;"",K53&lt;&gt;"",L53&lt;&gt;"")),"×","○")</f>
        <v>○</v>
      </c>
      <c r="BE53" s="573" t="str">
        <f>IF(AND($M$7=" ",OR(M53&lt;&gt;"",O53&lt;&gt;"",P53&lt;&gt;"",Q53&lt;&gt;"")),"×","○")</f>
        <v>○</v>
      </c>
      <c r="BF53" s="573" t="str">
        <f>IF(AND($R$7=" ",OR(R53&lt;&gt;"",T53&lt;&gt;"",U53&lt;&gt;"",V53&lt;&gt;"")),"×","○")</f>
        <v>○</v>
      </c>
      <c r="BG53" s="573" t="str">
        <f>IF(AND($W$7=" ",OR(W53&lt;&gt;"",Y53&lt;&gt;"",Z53&lt;&gt;"",AA53&lt;&gt;"")),"×","○")</f>
        <v>○</v>
      </c>
      <c r="BH53" s="573" t="str">
        <f>IF(AND($AB$7=" ",OR(AB53&lt;&gt;"",AD53&lt;&gt;"",AE53&lt;&gt;"",AF53&lt;&gt;"")),"×","○")</f>
        <v>○</v>
      </c>
      <c r="BI53" s="573" t="str">
        <f>IF(AND($AG$7=" ",OR(AG53&lt;&gt;"",AI53&lt;&gt;"",AJ53&lt;&gt;"")),"×","○")</f>
        <v>○</v>
      </c>
      <c r="BJ53" s="2107" t="e">
        <f>SUMPRODUCT(1/COUNTIF(I53:AH53,"宿泊"))</f>
        <v>#DIV/0!</v>
      </c>
      <c r="BK53" s="2106" t="e">
        <f>SUMPRODUCT(1/COUNTIF(I53:AH53,"日帰り"))</f>
        <v>#DIV/0!</v>
      </c>
      <c r="BL53" s="1509">
        <f>COUNT(BJ53)-COUNT(BK53)</f>
        <v>0</v>
      </c>
      <c r="BM53" s="599"/>
      <c r="CB53" s="584"/>
      <c r="CC53" s="584"/>
      <c r="CD53" s="584"/>
      <c r="CE53" s="584"/>
      <c r="CF53" s="584"/>
      <c r="CG53" s="584"/>
      <c r="CH53" s="584"/>
      <c r="CI53" s="583"/>
      <c r="CJ53" s="584"/>
      <c r="CK53" s="584"/>
      <c r="CL53" s="584"/>
      <c r="CM53" s="584"/>
      <c r="CN53" s="584"/>
      <c r="CO53" s="584"/>
      <c r="CP53" s="584"/>
    </row>
    <row r="54" spans="1:94" ht="14.1" customHeight="1" x14ac:dyDescent="0.15">
      <c r="A54" s="572"/>
      <c r="B54" s="2117"/>
      <c r="C54" s="2203"/>
      <c r="D54" s="2227"/>
      <c r="E54" s="2228"/>
      <c r="F54" s="2244"/>
      <c r="G54" s="2195"/>
      <c r="H54" s="2197"/>
      <c r="I54" s="2223"/>
      <c r="J54" s="2224"/>
      <c r="K54" s="2199"/>
      <c r="L54" s="2201"/>
      <c r="M54" s="2223"/>
      <c r="N54" s="2224"/>
      <c r="O54" s="2199"/>
      <c r="P54" s="2199"/>
      <c r="Q54" s="2197"/>
      <c r="R54" s="2223"/>
      <c r="S54" s="2224"/>
      <c r="T54" s="2199"/>
      <c r="U54" s="2199"/>
      <c r="V54" s="2197"/>
      <c r="W54" s="2104"/>
      <c r="X54" s="2105"/>
      <c r="Y54" s="2101"/>
      <c r="Z54" s="2101"/>
      <c r="AA54" s="2099"/>
      <c r="AB54" s="2104"/>
      <c r="AC54" s="2105"/>
      <c r="AD54" s="2101"/>
      <c r="AE54" s="2101"/>
      <c r="AF54" s="2099"/>
      <c r="AG54" s="2104"/>
      <c r="AH54" s="2105"/>
      <c r="AI54" s="2101"/>
      <c r="AJ54" s="2099"/>
      <c r="AK54" s="2189"/>
      <c r="AL54" s="2190"/>
      <c r="AM54" s="2190"/>
      <c r="AN54" s="2191"/>
      <c r="AO54" s="2189"/>
      <c r="AP54" s="2190"/>
      <c r="AQ54" s="2190"/>
      <c r="AR54" s="2191"/>
      <c r="AS54" s="571"/>
      <c r="AT54" s="572"/>
      <c r="AU54" s="2182"/>
      <c r="AV54" s="2182"/>
      <c r="AW54" s="2182"/>
      <c r="AX54" s="2182"/>
      <c r="AY54" s="2182"/>
      <c r="AZ54" s="2182"/>
      <c r="BA54" s="2182"/>
      <c r="BB54" s="574"/>
      <c r="BC54" s="574"/>
      <c r="BD54" s="572"/>
      <c r="BE54" s="572"/>
      <c r="BF54" s="572"/>
      <c r="BG54" s="572"/>
      <c r="BH54" s="572"/>
      <c r="BI54" s="572"/>
      <c r="BJ54" s="2107"/>
      <c r="BK54" s="2106"/>
      <c r="BL54" s="1509"/>
      <c r="BM54" s="599"/>
    </row>
    <row r="55" spans="1:94" ht="14.1" customHeight="1" x14ac:dyDescent="0.15">
      <c r="A55" s="572" t="str">
        <f>IF(AND(D55="",D57&lt;&gt;""),"×","○")</f>
        <v>○</v>
      </c>
      <c r="B55" s="2117" t="str">
        <f>IF(AND(AT55="○",BB55="○",BC55="○",A55="○"),"○","×")</f>
        <v>○</v>
      </c>
      <c r="C55" s="2202">
        <v>21</v>
      </c>
      <c r="D55" s="2205"/>
      <c r="E55" s="2207"/>
      <c r="F55" s="2243"/>
      <c r="G55" s="2194"/>
      <c r="H55" s="2196"/>
      <c r="I55" s="2211"/>
      <c r="J55" s="2212"/>
      <c r="K55" s="2198"/>
      <c r="L55" s="2200"/>
      <c r="M55" s="2225"/>
      <c r="N55" s="2226"/>
      <c r="O55" s="2198"/>
      <c r="P55" s="2198"/>
      <c r="Q55" s="2196"/>
      <c r="R55" s="2225"/>
      <c r="S55" s="2226"/>
      <c r="T55" s="2198"/>
      <c r="U55" s="2198"/>
      <c r="V55" s="2196"/>
      <c r="W55" s="2102"/>
      <c r="X55" s="2103"/>
      <c r="Y55" s="2100"/>
      <c r="Z55" s="2100"/>
      <c r="AA55" s="2098"/>
      <c r="AB55" s="2102"/>
      <c r="AC55" s="2103"/>
      <c r="AD55" s="2100"/>
      <c r="AE55" s="2100"/>
      <c r="AF55" s="2098"/>
      <c r="AG55" s="2102"/>
      <c r="AH55" s="2103"/>
      <c r="AI55" s="2100"/>
      <c r="AJ55" s="2098"/>
      <c r="AK55" s="2186"/>
      <c r="AL55" s="2187"/>
      <c r="AM55" s="2187"/>
      <c r="AN55" s="2188"/>
      <c r="AO55" s="2217"/>
      <c r="AP55" s="2218"/>
      <c r="AQ55" s="2218"/>
      <c r="AR55" s="2219"/>
      <c r="AS55" s="571"/>
      <c r="AT55" s="572" t="str">
        <f>IF(OR(AND(D55&lt;&gt;"",OR(AND(E55&lt;&gt;"",F55&lt;&gt;"",OR(G55&lt;&gt;"",H55&lt;&gt;"")),AND(E55="",F55="バス・カメラマン等"))),AND(D55="",E55="",F55="",OR(G55="",H55=""))),"○","×")</f>
        <v>○</v>
      </c>
      <c r="AU55" s="2182" t="str">
        <f>IF(AND(E55&lt;&gt;"",E55&lt;=2),"2歳児以下","")</f>
        <v/>
      </c>
      <c r="AV55" s="2182" t="str">
        <f>IF(OR(AND(3&lt;=E55,E55&lt;=6),COUNTIF(E55, "幼*"),COUNTIF(E55, "年少"),COUNTIF(E55, "年中"),COUNTIF(E55, "年長")),"3歳-学齢前","")</f>
        <v/>
      </c>
      <c r="AW55" s="2182" t="str">
        <f>IF(OR(AND(6&lt;=E55,E55&lt;=12),COUNTIF(E55, "小*")),"小学生","")</f>
        <v/>
      </c>
      <c r="AX55" s="2182" t="str">
        <f>IF(OR(AND(12&lt;=E55,E55&lt;=15),COUNTIF(E55, "中*")),"中学生","")</f>
        <v/>
      </c>
      <c r="AY55" s="2182" t="str">
        <f>IF(OR(AND(15&lt;=E55,E55&lt;=18),COUNTIF(E55, "高*")),"高校生(～18歳)","")</f>
        <v/>
      </c>
      <c r="AZ55" s="2182" t="str">
        <f>IF(OR(19&lt;=E55,COUNTIF(E55, "大*"),COUNTIF(E55, "*院*"),COUNTIF(E55, "*専*")),"一般(19歳～)","")</f>
        <v/>
      </c>
      <c r="BA55" s="2182" t="s">
        <v>425</v>
      </c>
      <c r="BB55" s="572" t="str">
        <f>IF(OR(AND(D55="",I55="",M55="",R55="",W55="",AB55="",AG55=""),AND(D55&lt;&gt;"",OR(I55&lt;&gt;"",M55&lt;&gt;"",R55&lt;&gt;"",W55&lt;&gt;"",AB55&lt;&gt;"",AG55&lt;&gt;""))),"○","×")</f>
        <v>○</v>
      </c>
      <c r="BC55" s="572" t="str">
        <f>IF(AND(BD55="○",BE55="○",BF55="○",BG55="○",BH55="○",BI55="○"),"○","×")</f>
        <v>○</v>
      </c>
      <c r="BD55" s="573" t="str">
        <f>IF(AND($I$7=" ",OR(I55&lt;&gt;"",K55&lt;&gt;"",L55&lt;&gt;"")),"×","○")</f>
        <v>○</v>
      </c>
      <c r="BE55" s="573" t="str">
        <f>IF(AND($M$7=" ",OR(M55&lt;&gt;"",O55&lt;&gt;"",P55&lt;&gt;"",Q55&lt;&gt;"")),"×","○")</f>
        <v>○</v>
      </c>
      <c r="BF55" s="573" t="str">
        <f>IF(AND($R$7=" ",OR(R55&lt;&gt;"",T55&lt;&gt;"",U55&lt;&gt;"",V55&lt;&gt;"")),"×","○")</f>
        <v>○</v>
      </c>
      <c r="BG55" s="573" t="str">
        <f>IF(AND($W$7=" ",OR(W55&lt;&gt;"",Y55&lt;&gt;"",Z55&lt;&gt;"",AA55&lt;&gt;"")),"×","○")</f>
        <v>○</v>
      </c>
      <c r="BH55" s="573" t="str">
        <f>IF(AND($AB$7=" ",OR(AB55&lt;&gt;"",AD55&lt;&gt;"",AE55&lt;&gt;"",AF55&lt;&gt;"")),"×","○")</f>
        <v>○</v>
      </c>
      <c r="BI55" s="573" t="str">
        <f>IF(AND($AG$7=" ",OR(AG55&lt;&gt;"",AI55&lt;&gt;"",AJ55&lt;&gt;"")),"×","○")</f>
        <v>○</v>
      </c>
      <c r="BJ55" s="2107" t="e">
        <f>SUMPRODUCT(1/COUNTIF(I55:AH55,"宿泊"))</f>
        <v>#DIV/0!</v>
      </c>
      <c r="BK55" s="2106" t="e">
        <f>SUMPRODUCT(1/COUNTIF(I55:AH55,"日帰り"))</f>
        <v>#DIV/0!</v>
      </c>
      <c r="BL55" s="1509">
        <f>COUNT(BJ55)-COUNT(BK55)</f>
        <v>0</v>
      </c>
      <c r="BM55" s="599"/>
    </row>
    <row r="56" spans="1:94" ht="14.1" customHeight="1" x14ac:dyDescent="0.15">
      <c r="A56" s="572"/>
      <c r="B56" s="2117"/>
      <c r="C56" s="2203"/>
      <c r="D56" s="2227"/>
      <c r="E56" s="2228"/>
      <c r="F56" s="2244"/>
      <c r="G56" s="2195"/>
      <c r="H56" s="2197"/>
      <c r="I56" s="2223"/>
      <c r="J56" s="2224"/>
      <c r="K56" s="2199"/>
      <c r="L56" s="2201"/>
      <c r="M56" s="2223"/>
      <c r="N56" s="2224"/>
      <c r="O56" s="2199"/>
      <c r="P56" s="2199"/>
      <c r="Q56" s="2197"/>
      <c r="R56" s="2223"/>
      <c r="S56" s="2224"/>
      <c r="T56" s="2199"/>
      <c r="U56" s="2199"/>
      <c r="V56" s="2197"/>
      <c r="W56" s="2104"/>
      <c r="X56" s="2105"/>
      <c r="Y56" s="2101"/>
      <c r="Z56" s="2101"/>
      <c r="AA56" s="2099"/>
      <c r="AB56" s="2104"/>
      <c r="AC56" s="2105"/>
      <c r="AD56" s="2101"/>
      <c r="AE56" s="2101"/>
      <c r="AF56" s="2099"/>
      <c r="AG56" s="2104"/>
      <c r="AH56" s="2105"/>
      <c r="AI56" s="2101"/>
      <c r="AJ56" s="2099"/>
      <c r="AK56" s="2189"/>
      <c r="AL56" s="2190"/>
      <c r="AM56" s="2190"/>
      <c r="AN56" s="2191"/>
      <c r="AO56" s="2189"/>
      <c r="AP56" s="2190"/>
      <c r="AQ56" s="2190"/>
      <c r="AR56" s="2191"/>
      <c r="AS56" s="571"/>
      <c r="AT56" s="572"/>
      <c r="AU56" s="2182"/>
      <c r="AV56" s="2182"/>
      <c r="AW56" s="2182"/>
      <c r="AX56" s="2182"/>
      <c r="AY56" s="2182"/>
      <c r="AZ56" s="2182"/>
      <c r="BA56" s="2182"/>
      <c r="BB56" s="574"/>
      <c r="BC56" s="574"/>
      <c r="BD56" s="572"/>
      <c r="BE56" s="572"/>
      <c r="BF56" s="572"/>
      <c r="BG56" s="572"/>
      <c r="BH56" s="572"/>
      <c r="BI56" s="572"/>
      <c r="BJ56" s="2107"/>
      <c r="BK56" s="2106"/>
      <c r="BL56" s="1509"/>
      <c r="BM56" s="599"/>
    </row>
    <row r="57" spans="1:94" ht="14.1" customHeight="1" x14ac:dyDescent="0.15">
      <c r="A57" s="572" t="str">
        <f>IF(AND(D57="",D59&lt;&gt;""),"×","○")</f>
        <v>○</v>
      </c>
      <c r="B57" s="2117" t="str">
        <f>IF(AND(AT57="○",BB57="○",BC57="○",A57="○"),"○","×")</f>
        <v>○</v>
      </c>
      <c r="C57" s="2202">
        <v>22</v>
      </c>
      <c r="D57" s="2205"/>
      <c r="E57" s="2207"/>
      <c r="F57" s="2243"/>
      <c r="G57" s="2194"/>
      <c r="H57" s="2196"/>
      <c r="I57" s="2211"/>
      <c r="J57" s="2212"/>
      <c r="K57" s="2198"/>
      <c r="L57" s="2200"/>
      <c r="M57" s="2225"/>
      <c r="N57" s="2226"/>
      <c r="O57" s="2198"/>
      <c r="P57" s="2198"/>
      <c r="Q57" s="2196"/>
      <c r="R57" s="2225"/>
      <c r="S57" s="2226"/>
      <c r="T57" s="2198"/>
      <c r="U57" s="2198"/>
      <c r="V57" s="2196"/>
      <c r="W57" s="2102"/>
      <c r="X57" s="2103"/>
      <c r="Y57" s="2100"/>
      <c r="Z57" s="2100"/>
      <c r="AA57" s="2098"/>
      <c r="AB57" s="2102"/>
      <c r="AC57" s="2103"/>
      <c r="AD57" s="2100"/>
      <c r="AE57" s="2100"/>
      <c r="AF57" s="2098"/>
      <c r="AG57" s="2102"/>
      <c r="AH57" s="2103"/>
      <c r="AI57" s="2100"/>
      <c r="AJ57" s="2098"/>
      <c r="AK57" s="2186"/>
      <c r="AL57" s="2187"/>
      <c r="AM57" s="2187"/>
      <c r="AN57" s="2188"/>
      <c r="AO57" s="2217"/>
      <c r="AP57" s="2218"/>
      <c r="AQ57" s="2218"/>
      <c r="AR57" s="2219"/>
      <c r="AS57" s="571"/>
      <c r="AT57" s="572" t="str">
        <f>IF(OR(AND(D57&lt;&gt;"",OR(AND(E57&lt;&gt;"",F57&lt;&gt;"",OR(G57&lt;&gt;"",H57&lt;&gt;"")),AND(E57="",F57="バス・カメラマン等"))),AND(D57="",E57="",F57="",OR(G57="",H57=""))),"○","×")</f>
        <v>○</v>
      </c>
      <c r="AU57" s="2182" t="str">
        <f>IF(AND(E57&lt;&gt;"",E57&lt;=2),"2歳児以下","")</f>
        <v/>
      </c>
      <c r="AV57" s="2182" t="str">
        <f>IF(OR(AND(3&lt;=E57,E57&lt;=6),COUNTIF(E57, "幼*"),COUNTIF(E57, "年少"),COUNTIF(E57, "年中"),COUNTIF(E57, "年長")),"3歳-学齢前","")</f>
        <v/>
      </c>
      <c r="AW57" s="2182" t="str">
        <f>IF(OR(AND(6&lt;=E57,E57&lt;=12),COUNTIF(E57, "小*")),"小学生","")</f>
        <v/>
      </c>
      <c r="AX57" s="2182" t="str">
        <f>IF(OR(AND(12&lt;=E57,E57&lt;=15),COUNTIF(E57, "中*")),"中学生","")</f>
        <v/>
      </c>
      <c r="AY57" s="2182" t="str">
        <f>IF(OR(AND(15&lt;=E57,E57&lt;=18),COUNTIF(E57, "高*")),"高校生(～18歳)","")</f>
        <v/>
      </c>
      <c r="AZ57" s="2182" t="str">
        <f>IF(OR(19&lt;=E57,COUNTIF(E57, "大*"),COUNTIF(E57, "*院*"),COUNTIF(E57, "*専*")),"一般(19歳～)","")</f>
        <v/>
      </c>
      <c r="BA57" s="2182" t="s">
        <v>425</v>
      </c>
      <c r="BB57" s="572" t="str">
        <f>IF(OR(AND(D57="",I57="",M57="",R57="",W57="",AB57="",AG57=""),AND(D57&lt;&gt;"",OR(I57&lt;&gt;"",M57&lt;&gt;"",R57&lt;&gt;"",W57&lt;&gt;"",AB57&lt;&gt;"",AG57&lt;&gt;""))),"○","×")</f>
        <v>○</v>
      </c>
      <c r="BC57" s="572" t="str">
        <f>IF(AND(BD57="○",BE57="○",BF57="○",BG57="○",BH57="○",BI57="○"),"○","×")</f>
        <v>○</v>
      </c>
      <c r="BD57" s="573" t="str">
        <f>IF(AND($I$7=" ",OR(I57&lt;&gt;"",K57&lt;&gt;"",L57&lt;&gt;"")),"×","○")</f>
        <v>○</v>
      </c>
      <c r="BE57" s="573" t="str">
        <f>IF(AND($M$7=" ",OR(M57&lt;&gt;"",O57&lt;&gt;"",P57&lt;&gt;"",Q57&lt;&gt;"")),"×","○")</f>
        <v>○</v>
      </c>
      <c r="BF57" s="573" t="str">
        <f>IF(AND($R$7=" ",OR(R57&lt;&gt;"",T57&lt;&gt;"",U57&lt;&gt;"",V57&lt;&gt;"")),"×","○")</f>
        <v>○</v>
      </c>
      <c r="BG57" s="573" t="str">
        <f>IF(AND($W$7=" ",OR(W57&lt;&gt;"",Y57&lt;&gt;"",Z57&lt;&gt;"",AA57&lt;&gt;"")),"×","○")</f>
        <v>○</v>
      </c>
      <c r="BH57" s="573" t="str">
        <f>IF(AND($AB$7=" ",OR(AB57&lt;&gt;"",AD57&lt;&gt;"",AE57&lt;&gt;"",AF57&lt;&gt;"")),"×","○")</f>
        <v>○</v>
      </c>
      <c r="BI57" s="573" t="str">
        <f>IF(AND($AG$7=" ",OR(AG57&lt;&gt;"",AI57&lt;&gt;"",AJ57&lt;&gt;"")),"×","○")</f>
        <v>○</v>
      </c>
      <c r="BJ57" s="2107" t="e">
        <f>SUMPRODUCT(1/COUNTIF(I57:AH57,"宿泊"))</f>
        <v>#DIV/0!</v>
      </c>
      <c r="BK57" s="2106" t="e">
        <f>SUMPRODUCT(1/COUNTIF(I57:AH57,"日帰り"))</f>
        <v>#DIV/0!</v>
      </c>
      <c r="BL57" s="1509">
        <f>COUNT(BJ57)-COUNT(BK57)</f>
        <v>0</v>
      </c>
      <c r="BM57" s="599"/>
    </row>
    <row r="58" spans="1:94" ht="14.1" customHeight="1" x14ac:dyDescent="0.15">
      <c r="A58" s="572"/>
      <c r="B58" s="2117"/>
      <c r="C58" s="2203"/>
      <c r="D58" s="2227"/>
      <c r="E58" s="2228"/>
      <c r="F58" s="2244"/>
      <c r="G58" s="2195"/>
      <c r="H58" s="2197"/>
      <c r="I58" s="2223"/>
      <c r="J58" s="2224"/>
      <c r="K58" s="2199"/>
      <c r="L58" s="2201"/>
      <c r="M58" s="2223"/>
      <c r="N58" s="2224"/>
      <c r="O58" s="2199"/>
      <c r="P58" s="2199"/>
      <c r="Q58" s="2197"/>
      <c r="R58" s="2223"/>
      <c r="S58" s="2224"/>
      <c r="T58" s="2199"/>
      <c r="U58" s="2199"/>
      <c r="V58" s="2197"/>
      <c r="W58" s="2104"/>
      <c r="X58" s="2105"/>
      <c r="Y58" s="2101"/>
      <c r="Z58" s="2101"/>
      <c r="AA58" s="2099"/>
      <c r="AB58" s="2104"/>
      <c r="AC58" s="2105"/>
      <c r="AD58" s="2101"/>
      <c r="AE58" s="2101"/>
      <c r="AF58" s="2099"/>
      <c r="AG58" s="2104"/>
      <c r="AH58" s="2105"/>
      <c r="AI58" s="2101"/>
      <c r="AJ58" s="2099"/>
      <c r="AK58" s="2189"/>
      <c r="AL58" s="2190"/>
      <c r="AM58" s="2190"/>
      <c r="AN58" s="2191"/>
      <c r="AO58" s="2189"/>
      <c r="AP58" s="2190"/>
      <c r="AQ58" s="2190"/>
      <c r="AR58" s="2191"/>
      <c r="AS58" s="571"/>
      <c r="AT58" s="572"/>
      <c r="AU58" s="2182"/>
      <c r="AV58" s="2182"/>
      <c r="AW58" s="2182"/>
      <c r="AX58" s="2182"/>
      <c r="AY58" s="2182"/>
      <c r="AZ58" s="2182"/>
      <c r="BA58" s="2182"/>
      <c r="BB58" s="574"/>
      <c r="BC58" s="574"/>
      <c r="BD58" s="572"/>
      <c r="BE58" s="572"/>
      <c r="BF58" s="572"/>
      <c r="BG58" s="572"/>
      <c r="BH58" s="572"/>
      <c r="BI58" s="572"/>
      <c r="BJ58" s="2107"/>
      <c r="BK58" s="2106"/>
      <c r="BL58" s="1509"/>
      <c r="BM58" s="599"/>
    </row>
    <row r="59" spans="1:94" ht="14.1" customHeight="1" x14ac:dyDescent="0.15">
      <c r="A59" s="572" t="str">
        <f>IF(AND(D59="",D61&lt;&gt;""),"×","○")</f>
        <v>○</v>
      </c>
      <c r="B59" s="2117" t="str">
        <f>IF(AND(AT59="○",BB59="○",BC59="○",A59="○"),"○","×")</f>
        <v>○</v>
      </c>
      <c r="C59" s="2202">
        <v>23</v>
      </c>
      <c r="D59" s="2205"/>
      <c r="E59" s="2207"/>
      <c r="F59" s="2243"/>
      <c r="G59" s="2194"/>
      <c r="H59" s="2196"/>
      <c r="I59" s="2211"/>
      <c r="J59" s="2212"/>
      <c r="K59" s="2198"/>
      <c r="L59" s="2200"/>
      <c r="M59" s="2225"/>
      <c r="N59" s="2226"/>
      <c r="O59" s="2198"/>
      <c r="P59" s="2198"/>
      <c r="Q59" s="2196"/>
      <c r="R59" s="2225"/>
      <c r="S59" s="2226"/>
      <c r="T59" s="2198"/>
      <c r="U59" s="2198"/>
      <c r="V59" s="2196"/>
      <c r="W59" s="2102"/>
      <c r="X59" s="2103"/>
      <c r="Y59" s="2100"/>
      <c r="Z59" s="2100"/>
      <c r="AA59" s="2098"/>
      <c r="AB59" s="2102"/>
      <c r="AC59" s="2103"/>
      <c r="AD59" s="2100"/>
      <c r="AE59" s="2100"/>
      <c r="AF59" s="2098"/>
      <c r="AG59" s="2102"/>
      <c r="AH59" s="2103"/>
      <c r="AI59" s="2100"/>
      <c r="AJ59" s="2098"/>
      <c r="AK59" s="2186"/>
      <c r="AL59" s="2187"/>
      <c r="AM59" s="2187"/>
      <c r="AN59" s="2188"/>
      <c r="AO59" s="2217"/>
      <c r="AP59" s="2218"/>
      <c r="AQ59" s="2218"/>
      <c r="AR59" s="2219"/>
      <c r="AS59" s="571"/>
      <c r="AT59" s="572" t="str">
        <f>IF(OR(AND(D59&lt;&gt;"",OR(AND(E59&lt;&gt;"",F59&lt;&gt;"",OR(G59&lt;&gt;"",H59&lt;&gt;"")),AND(E59="",F59="バス・カメラマン等"))),AND(D59="",E59="",F59="",OR(G59="",H59=""))),"○","×")</f>
        <v>○</v>
      </c>
      <c r="AU59" s="2182" t="str">
        <f>IF(AND(E59&lt;&gt;"",E59&lt;=2),"2歳児以下","")</f>
        <v/>
      </c>
      <c r="AV59" s="2182" t="str">
        <f>IF(OR(AND(3&lt;=E59,E59&lt;=6),COUNTIF(E59, "幼*"),COUNTIF(E59, "年少"),COUNTIF(E59, "年中"),COUNTIF(E59, "年長")),"3歳-学齢前","")</f>
        <v/>
      </c>
      <c r="AW59" s="2182" t="str">
        <f>IF(OR(AND(6&lt;=E59,E59&lt;=12),COUNTIF(E59, "小*")),"小学生","")</f>
        <v/>
      </c>
      <c r="AX59" s="2182" t="str">
        <f>IF(OR(AND(12&lt;=E59,E59&lt;=15),COUNTIF(E59, "中*")),"中学生","")</f>
        <v/>
      </c>
      <c r="AY59" s="2182" t="str">
        <f>IF(OR(AND(15&lt;=E59,E59&lt;=18),COUNTIF(E59, "高*")),"高校生(～18歳)","")</f>
        <v/>
      </c>
      <c r="AZ59" s="2182" t="str">
        <f>IF(OR(19&lt;=E59,COUNTIF(E59, "大*"),COUNTIF(E59, "*院*"),COUNTIF(E59, "*専*")),"一般(19歳～)","")</f>
        <v/>
      </c>
      <c r="BA59" s="2182" t="s">
        <v>425</v>
      </c>
      <c r="BB59" s="572" t="str">
        <f>IF(OR(AND(D59="",I59="",M59="",R59="",W59="",AB59="",AG59=""),AND(D59&lt;&gt;"",OR(I59&lt;&gt;"",M59&lt;&gt;"",R59&lt;&gt;"",W59&lt;&gt;"",AB59&lt;&gt;"",AG59&lt;&gt;""))),"○","×")</f>
        <v>○</v>
      </c>
      <c r="BC59" s="572" t="str">
        <f>IF(AND(BD59="○",BE59="○",BF59="○",BG59="○",BH59="○",BI59="○"),"○","×")</f>
        <v>○</v>
      </c>
      <c r="BD59" s="573" t="str">
        <f>IF(AND($I$7=" ",OR(I59&lt;&gt;"",K59&lt;&gt;"",L59&lt;&gt;"")),"×","○")</f>
        <v>○</v>
      </c>
      <c r="BE59" s="573" t="str">
        <f>IF(AND($M$7=" ",OR(M59&lt;&gt;"",O59&lt;&gt;"",P59&lt;&gt;"",Q59&lt;&gt;"")),"×","○")</f>
        <v>○</v>
      </c>
      <c r="BF59" s="573" t="str">
        <f>IF(AND($R$7=" ",OR(R59&lt;&gt;"",T59&lt;&gt;"",U59&lt;&gt;"",V59&lt;&gt;"")),"×","○")</f>
        <v>○</v>
      </c>
      <c r="BG59" s="573" t="str">
        <f>IF(AND($W$7=" ",OR(W59&lt;&gt;"",Y59&lt;&gt;"",Z59&lt;&gt;"",AA59&lt;&gt;"")),"×","○")</f>
        <v>○</v>
      </c>
      <c r="BH59" s="573" t="str">
        <f>IF(AND($AB$7=" ",OR(AB59&lt;&gt;"",AD59&lt;&gt;"",AE59&lt;&gt;"",AF59&lt;&gt;"")),"×","○")</f>
        <v>○</v>
      </c>
      <c r="BI59" s="573" t="str">
        <f>IF(AND($AG$7=" ",OR(AG59&lt;&gt;"",AI59&lt;&gt;"",AJ59&lt;&gt;"")),"×","○")</f>
        <v>○</v>
      </c>
      <c r="BJ59" s="2107" t="e">
        <f>SUMPRODUCT(1/COUNTIF(I59:AH59,"宿泊"))</f>
        <v>#DIV/0!</v>
      </c>
      <c r="BK59" s="2106" t="e">
        <f>SUMPRODUCT(1/COUNTIF(I59:AH59,"日帰り"))</f>
        <v>#DIV/0!</v>
      </c>
      <c r="BL59" s="1509">
        <f>COUNT(BJ59)-COUNT(BK59)</f>
        <v>0</v>
      </c>
      <c r="BM59" s="599"/>
    </row>
    <row r="60" spans="1:94" ht="14.1" customHeight="1" x14ac:dyDescent="0.15">
      <c r="A60" s="572"/>
      <c r="B60" s="2117"/>
      <c r="C60" s="2203"/>
      <c r="D60" s="2227"/>
      <c r="E60" s="2228"/>
      <c r="F60" s="2244"/>
      <c r="G60" s="2195"/>
      <c r="H60" s="2197"/>
      <c r="I60" s="2223"/>
      <c r="J60" s="2224"/>
      <c r="K60" s="2199"/>
      <c r="L60" s="2201"/>
      <c r="M60" s="2223"/>
      <c r="N60" s="2224"/>
      <c r="O60" s="2199"/>
      <c r="P60" s="2199"/>
      <c r="Q60" s="2197"/>
      <c r="R60" s="2223"/>
      <c r="S60" s="2224"/>
      <c r="T60" s="2199"/>
      <c r="U60" s="2199"/>
      <c r="V60" s="2197"/>
      <c r="W60" s="2104"/>
      <c r="X60" s="2105"/>
      <c r="Y60" s="2101"/>
      <c r="Z60" s="2101"/>
      <c r="AA60" s="2099"/>
      <c r="AB60" s="2104"/>
      <c r="AC60" s="2105"/>
      <c r="AD60" s="2101"/>
      <c r="AE60" s="2101"/>
      <c r="AF60" s="2099"/>
      <c r="AG60" s="2104"/>
      <c r="AH60" s="2105"/>
      <c r="AI60" s="2101"/>
      <c r="AJ60" s="2099"/>
      <c r="AK60" s="2189"/>
      <c r="AL60" s="2190"/>
      <c r="AM60" s="2190"/>
      <c r="AN60" s="2191"/>
      <c r="AO60" s="2189"/>
      <c r="AP60" s="2190"/>
      <c r="AQ60" s="2190"/>
      <c r="AR60" s="2191"/>
      <c r="AS60" s="571"/>
      <c r="AT60" s="572"/>
      <c r="AU60" s="2182"/>
      <c r="AV60" s="2182"/>
      <c r="AW60" s="2182"/>
      <c r="AX60" s="2182"/>
      <c r="AY60" s="2182"/>
      <c r="AZ60" s="2182"/>
      <c r="BA60" s="2182"/>
      <c r="BB60" s="574"/>
      <c r="BC60" s="574"/>
      <c r="BD60" s="572"/>
      <c r="BE60" s="572"/>
      <c r="BF60" s="572"/>
      <c r="BG60" s="572"/>
      <c r="BH60" s="572"/>
      <c r="BI60" s="572"/>
      <c r="BJ60" s="2107"/>
      <c r="BK60" s="2106"/>
      <c r="BL60" s="1509"/>
      <c r="BM60" s="599"/>
    </row>
    <row r="61" spans="1:94" ht="14.1" customHeight="1" x14ac:dyDescent="0.15">
      <c r="A61" s="572" t="str">
        <f>IF(AND(D61="",D63&lt;&gt;""),"×","○")</f>
        <v>○</v>
      </c>
      <c r="B61" s="2117" t="str">
        <f>IF(AND(AT61="○",BB61="○",BC61="○",A61="○"),"○","×")</f>
        <v>○</v>
      </c>
      <c r="C61" s="2202">
        <v>24</v>
      </c>
      <c r="D61" s="2205"/>
      <c r="E61" s="2207"/>
      <c r="F61" s="2243"/>
      <c r="G61" s="2194"/>
      <c r="H61" s="2196"/>
      <c r="I61" s="2211"/>
      <c r="J61" s="2212"/>
      <c r="K61" s="2198"/>
      <c r="L61" s="2200"/>
      <c r="M61" s="2225"/>
      <c r="N61" s="2226"/>
      <c r="O61" s="2198"/>
      <c r="P61" s="2198"/>
      <c r="Q61" s="2196"/>
      <c r="R61" s="2225"/>
      <c r="S61" s="2226"/>
      <c r="T61" s="2198"/>
      <c r="U61" s="2198"/>
      <c r="V61" s="2196"/>
      <c r="W61" s="2102"/>
      <c r="X61" s="2103"/>
      <c r="Y61" s="2100"/>
      <c r="Z61" s="2100"/>
      <c r="AA61" s="2098"/>
      <c r="AB61" s="2102"/>
      <c r="AC61" s="2103"/>
      <c r="AD61" s="2100"/>
      <c r="AE61" s="2100"/>
      <c r="AF61" s="2098"/>
      <c r="AG61" s="2102"/>
      <c r="AH61" s="2103"/>
      <c r="AI61" s="2100"/>
      <c r="AJ61" s="2098"/>
      <c r="AK61" s="2186"/>
      <c r="AL61" s="2187"/>
      <c r="AM61" s="2187"/>
      <c r="AN61" s="2188"/>
      <c r="AO61" s="2217"/>
      <c r="AP61" s="2218"/>
      <c r="AQ61" s="2218"/>
      <c r="AR61" s="2219"/>
      <c r="AS61" s="571"/>
      <c r="AT61" s="572" t="str">
        <f>IF(OR(AND(D61&lt;&gt;"",OR(AND(E61&lt;&gt;"",F61&lt;&gt;"",OR(G61&lt;&gt;"",H61&lt;&gt;"")),AND(E61="",F61="バス・カメラマン等"))),AND(D61="",E61="",F61="",OR(G61="",H61=""))),"○","×")</f>
        <v>○</v>
      </c>
      <c r="AU61" s="2182" t="str">
        <f>IF(AND(E61&lt;&gt;"",E61&lt;=2),"2歳児以下","")</f>
        <v/>
      </c>
      <c r="AV61" s="2182" t="str">
        <f>IF(OR(AND(3&lt;=E61,E61&lt;=6),COUNTIF(E61, "幼*"),COUNTIF(E61, "年少"),COUNTIF(E61, "年中"),COUNTIF(E61, "年長")),"3歳-学齢前","")</f>
        <v/>
      </c>
      <c r="AW61" s="2182" t="str">
        <f>IF(OR(AND(6&lt;=E61,E61&lt;=12),COUNTIF(E61, "小*")),"小学生","")</f>
        <v/>
      </c>
      <c r="AX61" s="2182" t="str">
        <f>IF(OR(AND(12&lt;=E61,E61&lt;=15),COUNTIF(E61, "中*")),"中学生","")</f>
        <v/>
      </c>
      <c r="AY61" s="2182" t="str">
        <f>IF(OR(AND(15&lt;=E61,E61&lt;=18),COUNTIF(E61, "高*")),"高校生(～18歳)","")</f>
        <v/>
      </c>
      <c r="AZ61" s="2182" t="str">
        <f>IF(OR(19&lt;=E61,COUNTIF(E61, "大*"),COUNTIF(E61, "*院*"),COUNTIF(E61, "*専*")),"一般(19歳～)","")</f>
        <v/>
      </c>
      <c r="BA61" s="2182" t="s">
        <v>425</v>
      </c>
      <c r="BB61" s="572" t="str">
        <f>IF(OR(AND(D61="",I61="",M61="",R61="",W61="",AB61="",AG61=""),AND(D61&lt;&gt;"",OR(I61&lt;&gt;"",M61&lt;&gt;"",R61&lt;&gt;"",W61&lt;&gt;"",AB61&lt;&gt;"",AG61&lt;&gt;""))),"○","×")</f>
        <v>○</v>
      </c>
      <c r="BC61" s="572" t="str">
        <f>IF(AND(BD61="○",BE61="○",BF61="○",BG61="○",BH61="○",BI61="○"),"○","×")</f>
        <v>○</v>
      </c>
      <c r="BD61" s="573" t="str">
        <f>IF(AND($I$7=" ",OR(I61&lt;&gt;"",K61&lt;&gt;"",L61&lt;&gt;"")),"×","○")</f>
        <v>○</v>
      </c>
      <c r="BE61" s="573" t="str">
        <f>IF(AND($M$7=" ",OR(M61&lt;&gt;"",O61&lt;&gt;"",P61&lt;&gt;"",Q61&lt;&gt;"")),"×","○")</f>
        <v>○</v>
      </c>
      <c r="BF61" s="573" t="str">
        <f>IF(AND($R$7=" ",OR(R61&lt;&gt;"",T61&lt;&gt;"",U61&lt;&gt;"",V61&lt;&gt;"")),"×","○")</f>
        <v>○</v>
      </c>
      <c r="BG61" s="573" t="str">
        <f>IF(AND($W$7=" ",OR(W61&lt;&gt;"",Y61&lt;&gt;"",Z61&lt;&gt;"",AA61&lt;&gt;"")),"×","○")</f>
        <v>○</v>
      </c>
      <c r="BH61" s="573" t="str">
        <f>IF(AND($AB$7=" ",OR(AB61&lt;&gt;"",AD61&lt;&gt;"",AE61&lt;&gt;"",AF61&lt;&gt;"")),"×","○")</f>
        <v>○</v>
      </c>
      <c r="BI61" s="573" t="str">
        <f>IF(AND($AG$7=" ",OR(AG61&lt;&gt;"",AI61&lt;&gt;"",AJ61&lt;&gt;"")),"×","○")</f>
        <v>○</v>
      </c>
      <c r="BJ61" s="2107" t="e">
        <f>SUMPRODUCT(1/COUNTIF(I61:AH61,"宿泊"))</f>
        <v>#DIV/0!</v>
      </c>
      <c r="BK61" s="2106" t="e">
        <f>SUMPRODUCT(1/COUNTIF(I61:AH61,"日帰り"))</f>
        <v>#DIV/0!</v>
      </c>
      <c r="BL61" s="1509">
        <f>COUNT(BJ61)-COUNT(BK61)</f>
        <v>0</v>
      </c>
      <c r="BM61" s="599"/>
    </row>
    <row r="62" spans="1:94" ht="14.1" customHeight="1" x14ac:dyDescent="0.15">
      <c r="A62" s="572"/>
      <c r="B62" s="2117"/>
      <c r="C62" s="2203"/>
      <c r="D62" s="2227"/>
      <c r="E62" s="2228"/>
      <c r="F62" s="2244"/>
      <c r="G62" s="2195"/>
      <c r="H62" s="2197"/>
      <c r="I62" s="2223"/>
      <c r="J62" s="2224"/>
      <c r="K62" s="2199"/>
      <c r="L62" s="2201"/>
      <c r="M62" s="2223"/>
      <c r="N62" s="2224"/>
      <c r="O62" s="2199"/>
      <c r="P62" s="2199"/>
      <c r="Q62" s="2197"/>
      <c r="R62" s="2223"/>
      <c r="S62" s="2224"/>
      <c r="T62" s="2199"/>
      <c r="U62" s="2199"/>
      <c r="V62" s="2197"/>
      <c r="W62" s="2104"/>
      <c r="X62" s="2105"/>
      <c r="Y62" s="2101"/>
      <c r="Z62" s="2101"/>
      <c r="AA62" s="2099"/>
      <c r="AB62" s="2104"/>
      <c r="AC62" s="2105"/>
      <c r="AD62" s="2101"/>
      <c r="AE62" s="2101"/>
      <c r="AF62" s="2099"/>
      <c r="AG62" s="2104"/>
      <c r="AH62" s="2105"/>
      <c r="AI62" s="2101"/>
      <c r="AJ62" s="2099"/>
      <c r="AK62" s="2189"/>
      <c r="AL62" s="2190"/>
      <c r="AM62" s="2190"/>
      <c r="AN62" s="2191"/>
      <c r="AO62" s="2189"/>
      <c r="AP62" s="2190"/>
      <c r="AQ62" s="2190"/>
      <c r="AR62" s="2191"/>
      <c r="AS62" s="571"/>
      <c r="AT62" s="572"/>
      <c r="AU62" s="2182"/>
      <c r="AV62" s="2182"/>
      <c r="AW62" s="2182"/>
      <c r="AX62" s="2182"/>
      <c r="AY62" s="2182"/>
      <c r="AZ62" s="2182"/>
      <c r="BA62" s="2182"/>
      <c r="BB62" s="574"/>
      <c r="BC62" s="574"/>
      <c r="BD62" s="572"/>
      <c r="BE62" s="572"/>
      <c r="BF62" s="572"/>
      <c r="BG62" s="572"/>
      <c r="BH62" s="572"/>
      <c r="BI62" s="572"/>
      <c r="BJ62" s="2107"/>
      <c r="BK62" s="2106"/>
      <c r="BL62" s="1509"/>
      <c r="BM62" s="599"/>
    </row>
    <row r="63" spans="1:94" ht="14.1" customHeight="1" x14ac:dyDescent="0.15">
      <c r="A63" s="572" t="str">
        <f>IF(AND(D63="",D65&lt;&gt;""),"×","○")</f>
        <v>○</v>
      </c>
      <c r="B63" s="2117" t="str">
        <f>IF(AND(AT63="○",BB63="○",BC63="○",A63="○"),"○","×")</f>
        <v>○</v>
      </c>
      <c r="C63" s="2202">
        <v>25</v>
      </c>
      <c r="D63" s="2205"/>
      <c r="E63" s="2207"/>
      <c r="F63" s="2243"/>
      <c r="G63" s="2194"/>
      <c r="H63" s="2196"/>
      <c r="I63" s="2211"/>
      <c r="J63" s="2212"/>
      <c r="K63" s="2198"/>
      <c r="L63" s="2200"/>
      <c r="M63" s="2225"/>
      <c r="N63" s="2226"/>
      <c r="O63" s="2198"/>
      <c r="P63" s="2198"/>
      <c r="Q63" s="2196"/>
      <c r="R63" s="2225"/>
      <c r="S63" s="2226"/>
      <c r="T63" s="2198"/>
      <c r="U63" s="2198"/>
      <c r="V63" s="2196"/>
      <c r="W63" s="2102"/>
      <c r="X63" s="2103"/>
      <c r="Y63" s="2100"/>
      <c r="Z63" s="2100"/>
      <c r="AA63" s="2098"/>
      <c r="AB63" s="2102"/>
      <c r="AC63" s="2103"/>
      <c r="AD63" s="2100"/>
      <c r="AE63" s="2100"/>
      <c r="AF63" s="2098"/>
      <c r="AG63" s="2102"/>
      <c r="AH63" s="2103"/>
      <c r="AI63" s="2100"/>
      <c r="AJ63" s="2098"/>
      <c r="AK63" s="2186"/>
      <c r="AL63" s="2187"/>
      <c r="AM63" s="2187"/>
      <c r="AN63" s="2188"/>
      <c r="AO63" s="2217"/>
      <c r="AP63" s="2218"/>
      <c r="AQ63" s="2218"/>
      <c r="AR63" s="2219"/>
      <c r="AS63" s="571"/>
      <c r="AT63" s="572" t="str">
        <f>IF(OR(AND(D63&lt;&gt;"",OR(AND(E63&lt;&gt;"",F63&lt;&gt;"",OR(G63&lt;&gt;"",H63&lt;&gt;"")),AND(E63="",F63="バス・カメラマン等"))),AND(D63="",E63="",F63="",OR(G63="",H63=""))),"○","×")</f>
        <v>○</v>
      </c>
      <c r="AU63" s="2182" t="str">
        <f>IF(AND(E63&lt;&gt;"",E63&lt;=2),"2歳児以下","")</f>
        <v/>
      </c>
      <c r="AV63" s="2182" t="str">
        <f>IF(OR(AND(3&lt;=E63,E63&lt;=6),COUNTIF(E63, "幼*"),COUNTIF(E63, "年少"),COUNTIF(E63, "年中"),COUNTIF(E63, "年長")),"3歳-学齢前","")</f>
        <v/>
      </c>
      <c r="AW63" s="2182" t="str">
        <f>IF(OR(AND(6&lt;=E63,E63&lt;=12),COUNTIF(E63, "小*")),"小学生","")</f>
        <v/>
      </c>
      <c r="AX63" s="2182" t="str">
        <f>IF(OR(AND(12&lt;=E63,E63&lt;=15),COUNTIF(E63, "中*")),"中学生","")</f>
        <v/>
      </c>
      <c r="AY63" s="2182" t="str">
        <f>IF(OR(AND(15&lt;=E63,E63&lt;=18),COUNTIF(E63, "高*")),"高校生(～18歳)","")</f>
        <v/>
      </c>
      <c r="AZ63" s="2182" t="str">
        <f>IF(OR(19&lt;=E63,COUNTIF(E63, "大*"),COUNTIF(E63, "*院*"),COUNTIF(E63, "*専*")),"一般(19歳～)","")</f>
        <v/>
      </c>
      <c r="BA63" s="2182" t="s">
        <v>425</v>
      </c>
      <c r="BB63" s="572" t="str">
        <f>IF(OR(AND(D63="",I63="",M63="",R63="",W63="",AB63="",AG63=""),AND(D63&lt;&gt;"",OR(I63&lt;&gt;"",M63&lt;&gt;"",R63&lt;&gt;"",W63&lt;&gt;"",AB63&lt;&gt;"",AG63&lt;&gt;""))),"○","×")</f>
        <v>○</v>
      </c>
      <c r="BC63" s="572" t="str">
        <f>IF(AND(BD63="○",BE63="○",BF63="○",BG63="○",BH63="○",BI63="○"),"○","×")</f>
        <v>○</v>
      </c>
      <c r="BD63" s="573" t="str">
        <f>IF(AND($I$7=" ",OR(I63&lt;&gt;"",K63&lt;&gt;"",L63&lt;&gt;"")),"×","○")</f>
        <v>○</v>
      </c>
      <c r="BE63" s="573" t="str">
        <f>IF(AND($M$7=" ",OR(M63&lt;&gt;"",O63&lt;&gt;"",P63&lt;&gt;"",Q63&lt;&gt;"")),"×","○")</f>
        <v>○</v>
      </c>
      <c r="BF63" s="573" t="str">
        <f>IF(AND($R$7=" ",OR(R63&lt;&gt;"",T63&lt;&gt;"",U63&lt;&gt;"",V63&lt;&gt;"")),"×","○")</f>
        <v>○</v>
      </c>
      <c r="BG63" s="573" t="str">
        <f>IF(AND($W$7=" ",OR(W63&lt;&gt;"",Y63&lt;&gt;"",Z63&lt;&gt;"",AA63&lt;&gt;"")),"×","○")</f>
        <v>○</v>
      </c>
      <c r="BH63" s="573" t="str">
        <f>IF(AND($AB$7=" ",OR(AB63&lt;&gt;"",AD63&lt;&gt;"",AE63&lt;&gt;"",AF63&lt;&gt;"")),"×","○")</f>
        <v>○</v>
      </c>
      <c r="BI63" s="573" t="str">
        <f>IF(AND($AG$7=" ",OR(AG63&lt;&gt;"",AI63&lt;&gt;"",AJ63&lt;&gt;"")),"×","○")</f>
        <v>○</v>
      </c>
      <c r="BJ63" s="2107" t="e">
        <f>SUMPRODUCT(1/COUNTIF(I63:AH63,"宿泊"))</f>
        <v>#DIV/0!</v>
      </c>
      <c r="BK63" s="2106" t="e">
        <f>SUMPRODUCT(1/COUNTIF(I63:AH63,"日帰り"))</f>
        <v>#DIV/0!</v>
      </c>
      <c r="BL63" s="1509">
        <f>COUNT(BJ63)-COUNT(BK63)</f>
        <v>0</v>
      </c>
      <c r="BM63" s="599"/>
    </row>
    <row r="64" spans="1:94" ht="14.1" customHeight="1" x14ac:dyDescent="0.15">
      <c r="A64" s="572"/>
      <c r="B64" s="2117"/>
      <c r="C64" s="2203"/>
      <c r="D64" s="2227"/>
      <c r="E64" s="2228"/>
      <c r="F64" s="2244"/>
      <c r="G64" s="2195"/>
      <c r="H64" s="2197"/>
      <c r="I64" s="2223"/>
      <c r="J64" s="2224"/>
      <c r="K64" s="2199"/>
      <c r="L64" s="2201"/>
      <c r="M64" s="2223"/>
      <c r="N64" s="2224"/>
      <c r="O64" s="2199"/>
      <c r="P64" s="2199"/>
      <c r="Q64" s="2197"/>
      <c r="R64" s="2223"/>
      <c r="S64" s="2224"/>
      <c r="T64" s="2199"/>
      <c r="U64" s="2199"/>
      <c r="V64" s="2197"/>
      <c r="W64" s="2104"/>
      <c r="X64" s="2105"/>
      <c r="Y64" s="2101"/>
      <c r="Z64" s="2101"/>
      <c r="AA64" s="2099"/>
      <c r="AB64" s="2104"/>
      <c r="AC64" s="2105"/>
      <c r="AD64" s="2101"/>
      <c r="AE64" s="2101"/>
      <c r="AF64" s="2099"/>
      <c r="AG64" s="2104"/>
      <c r="AH64" s="2105"/>
      <c r="AI64" s="2101"/>
      <c r="AJ64" s="2099"/>
      <c r="AK64" s="2189"/>
      <c r="AL64" s="2190"/>
      <c r="AM64" s="2190"/>
      <c r="AN64" s="2191"/>
      <c r="AO64" s="2189"/>
      <c r="AP64" s="2190"/>
      <c r="AQ64" s="2190"/>
      <c r="AR64" s="2191"/>
      <c r="AS64" s="571"/>
      <c r="AT64" s="572"/>
      <c r="AU64" s="2182"/>
      <c r="AV64" s="2182"/>
      <c r="AW64" s="2182"/>
      <c r="AX64" s="2182"/>
      <c r="AY64" s="2182"/>
      <c r="AZ64" s="2182"/>
      <c r="BA64" s="2182"/>
      <c r="BB64" s="574"/>
      <c r="BC64" s="574"/>
      <c r="BD64" s="572"/>
      <c r="BE64" s="572"/>
      <c r="BF64" s="572"/>
      <c r="BG64" s="572"/>
      <c r="BH64" s="572"/>
      <c r="BI64" s="572"/>
      <c r="BJ64" s="2107"/>
      <c r="BK64" s="2106"/>
      <c r="BL64" s="1509"/>
      <c r="BM64" s="599"/>
    </row>
    <row r="65" spans="1:65" ht="14.1" customHeight="1" x14ac:dyDescent="0.15">
      <c r="A65" s="572" t="str">
        <f>IF(AND(D65="",D67&lt;&gt;""),"×","○")</f>
        <v>○</v>
      </c>
      <c r="B65" s="2117" t="str">
        <f>IF(AND(AT65="○",BB65="○",BC65="○",A65="○"),"○","×")</f>
        <v>○</v>
      </c>
      <c r="C65" s="2231">
        <v>26</v>
      </c>
      <c r="D65" s="2205"/>
      <c r="E65" s="2207"/>
      <c r="F65" s="2243"/>
      <c r="G65" s="2229"/>
      <c r="H65" s="2230"/>
      <c r="I65" s="2211"/>
      <c r="J65" s="2212"/>
      <c r="K65" s="2198"/>
      <c r="L65" s="2200"/>
      <c r="M65" s="2225"/>
      <c r="N65" s="2226"/>
      <c r="O65" s="2232"/>
      <c r="P65" s="2232"/>
      <c r="Q65" s="2230"/>
      <c r="R65" s="2225"/>
      <c r="S65" s="2226"/>
      <c r="T65" s="2232"/>
      <c r="U65" s="2232"/>
      <c r="V65" s="2230"/>
      <c r="W65" s="2102"/>
      <c r="X65" s="2103"/>
      <c r="Y65" s="2100"/>
      <c r="Z65" s="2100"/>
      <c r="AA65" s="2098"/>
      <c r="AB65" s="2102"/>
      <c r="AC65" s="2103"/>
      <c r="AD65" s="2100"/>
      <c r="AE65" s="2100"/>
      <c r="AF65" s="2098"/>
      <c r="AG65" s="2102"/>
      <c r="AH65" s="2103"/>
      <c r="AI65" s="2100"/>
      <c r="AJ65" s="2098"/>
      <c r="AK65" s="2186"/>
      <c r="AL65" s="2187"/>
      <c r="AM65" s="2187"/>
      <c r="AN65" s="2188"/>
      <c r="AO65" s="2217"/>
      <c r="AP65" s="2218"/>
      <c r="AQ65" s="2218"/>
      <c r="AR65" s="2219"/>
      <c r="AS65" s="571"/>
      <c r="AT65" s="572" t="str">
        <f>IF(OR(AND(D65&lt;&gt;"",OR(AND(E65&lt;&gt;"",F65&lt;&gt;"",OR(G65&lt;&gt;"",H65&lt;&gt;"")),AND(E65="",F65="バス・カメラマン等"))),AND(D65="",E65="",F65="",OR(G65="",H65=""))),"○","×")</f>
        <v>○</v>
      </c>
      <c r="AU65" s="2182" t="str">
        <f>IF(AND(E65&lt;&gt;"",E65&lt;=2),"2歳児以下","")</f>
        <v/>
      </c>
      <c r="AV65" s="2182" t="str">
        <f>IF(OR(AND(3&lt;=E65,E65&lt;=6),COUNTIF(E65, "幼*"),COUNTIF(E65, "年少"),COUNTIF(E65, "年中"),COUNTIF(E65, "年長")),"3歳-学齢前","")</f>
        <v/>
      </c>
      <c r="AW65" s="2182" t="str">
        <f>IF(OR(AND(6&lt;=E65,E65&lt;=12),COUNTIF(E65, "小*")),"小学生","")</f>
        <v/>
      </c>
      <c r="AX65" s="2182" t="str">
        <f>IF(OR(AND(12&lt;=E65,E65&lt;=15),COUNTIF(E65, "中*")),"中学生","")</f>
        <v/>
      </c>
      <c r="AY65" s="2182" t="str">
        <f>IF(OR(AND(15&lt;=E65,E65&lt;=18),COUNTIF(E65, "高*")),"高校生(～18歳)","")</f>
        <v/>
      </c>
      <c r="AZ65" s="2182" t="str">
        <f>IF(OR(19&lt;=E65,COUNTIF(E65, "大*"),COUNTIF(E65, "*院*"),COUNTIF(E65, "*専*")),"一般(19歳～)","")</f>
        <v/>
      </c>
      <c r="BA65" s="2182" t="s">
        <v>425</v>
      </c>
      <c r="BB65" s="572" t="str">
        <f>IF(OR(AND(D65="",I65="",M65="",R65="",W65="",AB65="",AG65=""),AND(D65&lt;&gt;"",OR(I65&lt;&gt;"",M65&lt;&gt;"",R65&lt;&gt;"",W65&lt;&gt;"",AB65&lt;&gt;"",AG65&lt;&gt;""))),"○","×")</f>
        <v>○</v>
      </c>
      <c r="BC65" s="572" t="str">
        <f>IF(AND(BD65="○",BE65="○",BF65="○",BG65="○",BH65="○",BI65="○"),"○","×")</f>
        <v>○</v>
      </c>
      <c r="BD65" s="573" t="str">
        <f>IF(AND($I$7=" ",OR(I65&lt;&gt;"",K65&lt;&gt;"",L65&lt;&gt;"")),"×","○")</f>
        <v>○</v>
      </c>
      <c r="BE65" s="573" t="str">
        <f>IF(AND($M$7=" ",OR(M65&lt;&gt;"",O65&lt;&gt;"",P65&lt;&gt;"",Q65&lt;&gt;"")),"×","○")</f>
        <v>○</v>
      </c>
      <c r="BF65" s="573" t="str">
        <f>IF(AND($R$7=" ",OR(R65&lt;&gt;"",T65&lt;&gt;"",U65&lt;&gt;"",V65&lt;&gt;"")),"×","○")</f>
        <v>○</v>
      </c>
      <c r="BG65" s="573" t="str">
        <f>IF(AND($W$7=" ",OR(W65&lt;&gt;"",Y65&lt;&gt;"",Z65&lt;&gt;"",AA65&lt;&gt;"")),"×","○")</f>
        <v>○</v>
      </c>
      <c r="BH65" s="573" t="str">
        <f>IF(AND($AB$7=" ",OR(AB65&lt;&gt;"",AD65&lt;&gt;"",AE65&lt;&gt;"",AF65&lt;&gt;"")),"×","○")</f>
        <v>○</v>
      </c>
      <c r="BI65" s="573" t="str">
        <f>IF(AND($AG$7=" ",OR(AG65&lt;&gt;"",AI65&lt;&gt;"",AJ65&lt;&gt;"")),"×","○")</f>
        <v>○</v>
      </c>
      <c r="BJ65" s="2107" t="e">
        <f>SUMPRODUCT(1/COUNTIF(I65:AH65,"宿泊"))</f>
        <v>#DIV/0!</v>
      </c>
      <c r="BK65" s="2106" t="e">
        <f>SUMPRODUCT(1/COUNTIF(I65:AH65,"日帰り"))</f>
        <v>#DIV/0!</v>
      </c>
      <c r="BL65" s="1509">
        <f>COUNT(BJ65)-COUNT(BK65)</f>
        <v>0</v>
      </c>
      <c r="BM65" s="599"/>
    </row>
    <row r="66" spans="1:65" ht="14.1" customHeight="1" x14ac:dyDescent="0.15">
      <c r="A66" s="572"/>
      <c r="B66" s="2117"/>
      <c r="C66" s="2203"/>
      <c r="D66" s="2227"/>
      <c r="E66" s="2228"/>
      <c r="F66" s="2244"/>
      <c r="G66" s="2195"/>
      <c r="H66" s="2197"/>
      <c r="I66" s="2223"/>
      <c r="J66" s="2224"/>
      <c r="K66" s="2199"/>
      <c r="L66" s="2201"/>
      <c r="M66" s="2223"/>
      <c r="N66" s="2224"/>
      <c r="O66" s="2199"/>
      <c r="P66" s="2199"/>
      <c r="Q66" s="2197"/>
      <c r="R66" s="2223"/>
      <c r="S66" s="2224"/>
      <c r="T66" s="2199"/>
      <c r="U66" s="2199"/>
      <c r="V66" s="2197"/>
      <c r="W66" s="2104"/>
      <c r="X66" s="2105"/>
      <c r="Y66" s="2101"/>
      <c r="Z66" s="2101"/>
      <c r="AA66" s="2099"/>
      <c r="AB66" s="2104"/>
      <c r="AC66" s="2105"/>
      <c r="AD66" s="2101"/>
      <c r="AE66" s="2101"/>
      <c r="AF66" s="2099"/>
      <c r="AG66" s="2104"/>
      <c r="AH66" s="2105"/>
      <c r="AI66" s="2101"/>
      <c r="AJ66" s="2099"/>
      <c r="AK66" s="2189"/>
      <c r="AL66" s="2190"/>
      <c r="AM66" s="2190"/>
      <c r="AN66" s="2191"/>
      <c r="AO66" s="2189"/>
      <c r="AP66" s="2190"/>
      <c r="AQ66" s="2190"/>
      <c r="AR66" s="2191"/>
      <c r="AS66" s="571"/>
      <c r="AT66" s="572"/>
      <c r="AU66" s="2182"/>
      <c r="AV66" s="2182"/>
      <c r="AW66" s="2182"/>
      <c r="AX66" s="2182"/>
      <c r="AY66" s="2182"/>
      <c r="AZ66" s="2182"/>
      <c r="BA66" s="2182"/>
      <c r="BB66" s="574"/>
      <c r="BC66" s="574"/>
      <c r="BD66" s="572"/>
      <c r="BE66" s="572"/>
      <c r="BF66" s="572"/>
      <c r="BG66" s="572"/>
      <c r="BH66" s="572"/>
      <c r="BI66" s="572"/>
      <c r="BJ66" s="2107"/>
      <c r="BK66" s="2106"/>
      <c r="BL66" s="1509"/>
      <c r="BM66" s="599"/>
    </row>
    <row r="67" spans="1:65" ht="14.1" customHeight="1" x14ac:dyDescent="0.15">
      <c r="A67" s="572" t="str">
        <f>IF(AND(D67="",D69&lt;&gt;""),"×","○")</f>
        <v>○</v>
      </c>
      <c r="B67" s="2117" t="str">
        <f>IF(AND(AT67="○",BB67="○",BC67="○",A67="○"),"○","×")</f>
        <v>○</v>
      </c>
      <c r="C67" s="2202">
        <v>27</v>
      </c>
      <c r="D67" s="2205"/>
      <c r="E67" s="2207"/>
      <c r="F67" s="2243"/>
      <c r="G67" s="2194"/>
      <c r="H67" s="2196"/>
      <c r="I67" s="2211"/>
      <c r="J67" s="2212"/>
      <c r="K67" s="2198"/>
      <c r="L67" s="2200"/>
      <c r="M67" s="2225"/>
      <c r="N67" s="2226"/>
      <c r="O67" s="2198"/>
      <c r="P67" s="2198"/>
      <c r="Q67" s="2196"/>
      <c r="R67" s="2225"/>
      <c r="S67" s="2226"/>
      <c r="T67" s="2198"/>
      <c r="U67" s="2198"/>
      <c r="V67" s="2196"/>
      <c r="W67" s="2102"/>
      <c r="X67" s="2103"/>
      <c r="Y67" s="2100"/>
      <c r="Z67" s="2100"/>
      <c r="AA67" s="2098"/>
      <c r="AB67" s="2102"/>
      <c r="AC67" s="2103"/>
      <c r="AD67" s="2100"/>
      <c r="AE67" s="2100"/>
      <c r="AF67" s="2098"/>
      <c r="AG67" s="2102"/>
      <c r="AH67" s="2103"/>
      <c r="AI67" s="2100"/>
      <c r="AJ67" s="2098"/>
      <c r="AK67" s="2186"/>
      <c r="AL67" s="2187"/>
      <c r="AM67" s="2187"/>
      <c r="AN67" s="2188"/>
      <c r="AO67" s="2217"/>
      <c r="AP67" s="2218"/>
      <c r="AQ67" s="2218"/>
      <c r="AR67" s="2219"/>
      <c r="AS67" s="571"/>
      <c r="AT67" s="572" t="str">
        <f>IF(OR(AND(D67&lt;&gt;"",OR(AND(E67&lt;&gt;"",F67&lt;&gt;"",OR(G67&lt;&gt;"",H67&lt;&gt;"")),AND(E67="",F67="バス・カメラマン等"))),AND(D67="",E67="",F67="",OR(G67="",H67=""))),"○","×")</f>
        <v>○</v>
      </c>
      <c r="AU67" s="2182" t="str">
        <f>IF(AND(E67&lt;&gt;"",E67&lt;=2),"2歳児以下","")</f>
        <v/>
      </c>
      <c r="AV67" s="2182" t="str">
        <f>IF(OR(AND(3&lt;=E67,E67&lt;=6),COUNTIF(E67, "幼*"),COUNTIF(E67, "年少"),COUNTIF(E67, "年中"),COUNTIF(E67, "年長")),"3歳-学齢前","")</f>
        <v/>
      </c>
      <c r="AW67" s="2182" t="str">
        <f>IF(OR(AND(6&lt;=E67,E67&lt;=12),COUNTIF(E67, "小*")),"小学生","")</f>
        <v/>
      </c>
      <c r="AX67" s="2182" t="str">
        <f>IF(OR(AND(12&lt;=E67,E67&lt;=15),COUNTIF(E67, "中*")),"中学生","")</f>
        <v/>
      </c>
      <c r="AY67" s="2182" t="str">
        <f>IF(OR(AND(15&lt;=E67,E67&lt;=18),COUNTIF(E67, "高*")),"高校生(～18歳)","")</f>
        <v/>
      </c>
      <c r="AZ67" s="2182" t="str">
        <f>IF(OR(19&lt;=E67,COUNTIF(E67, "大*"),COUNTIF(E67, "*院*"),COUNTIF(E67, "*専*")),"一般(19歳～)","")</f>
        <v/>
      </c>
      <c r="BA67" s="2182" t="s">
        <v>425</v>
      </c>
      <c r="BB67" s="572" t="str">
        <f>IF(OR(AND(D67="",I67="",M67="",R67="",W67="",AB67="",AG67=""),AND(D67&lt;&gt;"",OR(I67&lt;&gt;"",M67&lt;&gt;"",R67&lt;&gt;"",W67&lt;&gt;"",AB67&lt;&gt;"",AG67&lt;&gt;""))),"○","×")</f>
        <v>○</v>
      </c>
      <c r="BC67" s="572" t="str">
        <f>IF(AND(BD67="○",BE67="○",BF67="○",BG67="○",BH67="○",BI67="○"),"○","×")</f>
        <v>○</v>
      </c>
      <c r="BD67" s="573" t="str">
        <f>IF(AND($I$7=" ",OR(I67&lt;&gt;"",K67&lt;&gt;"",L67&lt;&gt;"")),"×","○")</f>
        <v>○</v>
      </c>
      <c r="BE67" s="573" t="str">
        <f>IF(AND($M$7=" ",OR(M67&lt;&gt;"",O67&lt;&gt;"",P67&lt;&gt;"",Q67&lt;&gt;"")),"×","○")</f>
        <v>○</v>
      </c>
      <c r="BF67" s="573" t="str">
        <f>IF(AND($R$7=" ",OR(R67&lt;&gt;"",T67&lt;&gt;"",U67&lt;&gt;"",V67&lt;&gt;"")),"×","○")</f>
        <v>○</v>
      </c>
      <c r="BG67" s="573" t="str">
        <f>IF(AND($W$7=" ",OR(W67&lt;&gt;"",Y67&lt;&gt;"",Z67&lt;&gt;"",AA67&lt;&gt;"")),"×","○")</f>
        <v>○</v>
      </c>
      <c r="BH67" s="573" t="str">
        <f>IF(AND($AB$7=" ",OR(AB67&lt;&gt;"",AD67&lt;&gt;"",AE67&lt;&gt;"",AF67&lt;&gt;"")),"×","○")</f>
        <v>○</v>
      </c>
      <c r="BI67" s="573" t="str">
        <f>IF(AND($AG$7=" ",OR(AG67&lt;&gt;"",AI67&lt;&gt;"",AJ67&lt;&gt;"")),"×","○")</f>
        <v>○</v>
      </c>
      <c r="BJ67" s="2107" t="e">
        <f>SUMPRODUCT(1/COUNTIF(I67:AH67,"宿泊"))</f>
        <v>#DIV/0!</v>
      </c>
      <c r="BK67" s="2106" t="e">
        <f>SUMPRODUCT(1/COUNTIF(I67:AH67,"日帰り"))</f>
        <v>#DIV/0!</v>
      </c>
      <c r="BL67" s="1509">
        <f>COUNT(BJ67)-COUNT(BK67)</f>
        <v>0</v>
      </c>
      <c r="BM67" s="599"/>
    </row>
    <row r="68" spans="1:65" ht="14.1" customHeight="1" x14ac:dyDescent="0.15">
      <c r="A68" s="572"/>
      <c r="B68" s="2117"/>
      <c r="C68" s="2203"/>
      <c r="D68" s="2227"/>
      <c r="E68" s="2228"/>
      <c r="F68" s="2244"/>
      <c r="G68" s="2195"/>
      <c r="H68" s="2197"/>
      <c r="I68" s="2223"/>
      <c r="J68" s="2224"/>
      <c r="K68" s="2199"/>
      <c r="L68" s="2201"/>
      <c r="M68" s="2223"/>
      <c r="N68" s="2224"/>
      <c r="O68" s="2199"/>
      <c r="P68" s="2199"/>
      <c r="Q68" s="2197"/>
      <c r="R68" s="2223"/>
      <c r="S68" s="2224"/>
      <c r="T68" s="2199"/>
      <c r="U68" s="2199"/>
      <c r="V68" s="2197"/>
      <c r="W68" s="2104"/>
      <c r="X68" s="2105"/>
      <c r="Y68" s="2101"/>
      <c r="Z68" s="2101"/>
      <c r="AA68" s="2099"/>
      <c r="AB68" s="2104"/>
      <c r="AC68" s="2105"/>
      <c r="AD68" s="2101"/>
      <c r="AE68" s="2101"/>
      <c r="AF68" s="2099"/>
      <c r="AG68" s="2104"/>
      <c r="AH68" s="2105"/>
      <c r="AI68" s="2101"/>
      <c r="AJ68" s="2099"/>
      <c r="AK68" s="2189"/>
      <c r="AL68" s="2190"/>
      <c r="AM68" s="2190"/>
      <c r="AN68" s="2191"/>
      <c r="AO68" s="2189"/>
      <c r="AP68" s="2190"/>
      <c r="AQ68" s="2190"/>
      <c r="AR68" s="2191"/>
      <c r="AS68" s="571"/>
      <c r="AT68" s="572"/>
      <c r="AU68" s="2182"/>
      <c r="AV68" s="2182"/>
      <c r="AW68" s="2182"/>
      <c r="AX68" s="2182"/>
      <c r="AY68" s="2182"/>
      <c r="AZ68" s="2182"/>
      <c r="BA68" s="2182"/>
      <c r="BB68" s="574"/>
      <c r="BC68" s="574"/>
      <c r="BD68" s="572"/>
      <c r="BE68" s="572"/>
      <c r="BF68" s="572"/>
      <c r="BG68" s="572"/>
      <c r="BH68" s="572"/>
      <c r="BI68" s="572"/>
      <c r="BJ68" s="2107"/>
      <c r="BK68" s="2106"/>
      <c r="BL68" s="1509"/>
      <c r="BM68" s="599"/>
    </row>
    <row r="69" spans="1:65" ht="14.1" customHeight="1" x14ac:dyDescent="0.15">
      <c r="A69" s="572" t="str">
        <f>IF(AND(D69="",D71&lt;&gt;""),"×","○")</f>
        <v>○</v>
      </c>
      <c r="B69" s="2117" t="str">
        <f>IF(AND(AT69="○",BB69="○",BC69="○",A69="○"),"○","×")</f>
        <v>○</v>
      </c>
      <c r="C69" s="2202">
        <v>28</v>
      </c>
      <c r="D69" s="2205"/>
      <c r="E69" s="2207"/>
      <c r="F69" s="2243"/>
      <c r="G69" s="2194"/>
      <c r="H69" s="2196"/>
      <c r="I69" s="2211"/>
      <c r="J69" s="2212"/>
      <c r="K69" s="2198"/>
      <c r="L69" s="2200"/>
      <c r="M69" s="2225"/>
      <c r="N69" s="2226"/>
      <c r="O69" s="2198"/>
      <c r="P69" s="2198"/>
      <c r="Q69" s="2196"/>
      <c r="R69" s="2225"/>
      <c r="S69" s="2226"/>
      <c r="T69" s="2198"/>
      <c r="U69" s="2198"/>
      <c r="V69" s="2196"/>
      <c r="W69" s="2102"/>
      <c r="X69" s="2103"/>
      <c r="Y69" s="2100"/>
      <c r="Z69" s="2100"/>
      <c r="AA69" s="2098"/>
      <c r="AB69" s="2102"/>
      <c r="AC69" s="2103"/>
      <c r="AD69" s="2100"/>
      <c r="AE69" s="2100"/>
      <c r="AF69" s="2098"/>
      <c r="AG69" s="2102"/>
      <c r="AH69" s="2103"/>
      <c r="AI69" s="2100"/>
      <c r="AJ69" s="2098"/>
      <c r="AK69" s="2186"/>
      <c r="AL69" s="2187"/>
      <c r="AM69" s="2187"/>
      <c r="AN69" s="2188"/>
      <c r="AO69" s="2217"/>
      <c r="AP69" s="2218"/>
      <c r="AQ69" s="2218"/>
      <c r="AR69" s="2219"/>
      <c r="AS69" s="571"/>
      <c r="AT69" s="572" t="str">
        <f>IF(OR(AND(D69&lt;&gt;"",OR(AND(E69&lt;&gt;"",F69&lt;&gt;"",OR(G69&lt;&gt;"",H69&lt;&gt;"")),AND(E69="",F69="バス・カメラマン等"))),AND(D69="",E69="",F69="",OR(G69="",H69=""))),"○","×")</f>
        <v>○</v>
      </c>
      <c r="AU69" s="2182" t="str">
        <f>IF(AND(E69&lt;&gt;"",E69&lt;=2),"2歳児以下","")</f>
        <v/>
      </c>
      <c r="AV69" s="2182" t="str">
        <f>IF(OR(AND(3&lt;=E69,E69&lt;=6),COUNTIF(E69, "幼*"),COUNTIF(E69, "年少"),COUNTIF(E69, "年中"),COUNTIF(E69, "年長")),"3歳-学齢前","")</f>
        <v/>
      </c>
      <c r="AW69" s="2182" t="str">
        <f>IF(OR(AND(6&lt;=E69,E69&lt;=12),COUNTIF(E69, "小*")),"小学生","")</f>
        <v/>
      </c>
      <c r="AX69" s="2182" t="str">
        <f>IF(OR(AND(12&lt;=E69,E69&lt;=15),COUNTIF(E69, "中*")),"中学生","")</f>
        <v/>
      </c>
      <c r="AY69" s="2182" t="str">
        <f>IF(OR(AND(15&lt;=E69,E69&lt;=18),COUNTIF(E69, "高*")),"高校生(～18歳)","")</f>
        <v/>
      </c>
      <c r="AZ69" s="2182" t="str">
        <f>IF(OR(19&lt;=E69,COUNTIF(E69, "大*"),COUNTIF(E69, "*院*"),COUNTIF(E69, "*専*")),"一般(19歳～)","")</f>
        <v/>
      </c>
      <c r="BA69" s="2182" t="s">
        <v>425</v>
      </c>
      <c r="BB69" s="572" t="str">
        <f>IF(OR(AND(D69="",I69="",M69="",R69="",W69="",AB69="",AG69=""),AND(D69&lt;&gt;"",OR(I69&lt;&gt;"",M69&lt;&gt;"",R69&lt;&gt;"",W69&lt;&gt;"",AB69&lt;&gt;"",AG69&lt;&gt;""))),"○","×")</f>
        <v>○</v>
      </c>
      <c r="BC69" s="572" t="str">
        <f>IF(AND(BD69="○",BE69="○",BF69="○",BG69="○",BH69="○",BI69="○"),"○","×")</f>
        <v>○</v>
      </c>
      <c r="BD69" s="573" t="str">
        <f>IF(AND($I$7=" ",OR(I69&lt;&gt;"",K69&lt;&gt;"",L69&lt;&gt;"")),"×","○")</f>
        <v>○</v>
      </c>
      <c r="BE69" s="573" t="str">
        <f>IF(AND($M$7=" ",OR(M69&lt;&gt;"",O69&lt;&gt;"",P69&lt;&gt;"",Q69&lt;&gt;"")),"×","○")</f>
        <v>○</v>
      </c>
      <c r="BF69" s="573" t="str">
        <f>IF(AND($R$7=" ",OR(R69&lt;&gt;"",T69&lt;&gt;"",U69&lt;&gt;"",V69&lt;&gt;"")),"×","○")</f>
        <v>○</v>
      </c>
      <c r="BG69" s="573" t="str">
        <f>IF(AND($W$7=" ",OR(W69&lt;&gt;"",Y69&lt;&gt;"",Z69&lt;&gt;"",AA69&lt;&gt;"")),"×","○")</f>
        <v>○</v>
      </c>
      <c r="BH69" s="573" t="str">
        <f>IF(AND($AB$7=" ",OR(AB69&lt;&gt;"",AD69&lt;&gt;"",AE69&lt;&gt;"",AF69&lt;&gt;"")),"×","○")</f>
        <v>○</v>
      </c>
      <c r="BI69" s="573" t="str">
        <f>IF(AND($AG$7=" ",OR(AG69&lt;&gt;"",AI69&lt;&gt;"",AJ69&lt;&gt;"")),"×","○")</f>
        <v>○</v>
      </c>
      <c r="BJ69" s="2107" t="e">
        <f>SUMPRODUCT(1/COUNTIF(I69:AH69,"宿泊"))</f>
        <v>#DIV/0!</v>
      </c>
      <c r="BK69" s="2106" t="e">
        <f>SUMPRODUCT(1/COUNTIF(I69:AH69,"日帰り"))</f>
        <v>#DIV/0!</v>
      </c>
      <c r="BL69" s="1509">
        <f>COUNT(BJ69)-COUNT(BK69)</f>
        <v>0</v>
      </c>
      <c r="BM69" s="599"/>
    </row>
    <row r="70" spans="1:65" ht="14.1" customHeight="1" x14ac:dyDescent="0.15">
      <c r="A70" s="572"/>
      <c r="B70" s="2117"/>
      <c r="C70" s="2203"/>
      <c r="D70" s="2227"/>
      <c r="E70" s="2228"/>
      <c r="F70" s="2244"/>
      <c r="G70" s="2195"/>
      <c r="H70" s="2197"/>
      <c r="I70" s="2223"/>
      <c r="J70" s="2224"/>
      <c r="K70" s="2199"/>
      <c r="L70" s="2201"/>
      <c r="M70" s="2223"/>
      <c r="N70" s="2224"/>
      <c r="O70" s="2199"/>
      <c r="P70" s="2199"/>
      <c r="Q70" s="2197"/>
      <c r="R70" s="2223"/>
      <c r="S70" s="2224"/>
      <c r="T70" s="2199"/>
      <c r="U70" s="2199"/>
      <c r="V70" s="2197"/>
      <c r="W70" s="2104"/>
      <c r="X70" s="2105"/>
      <c r="Y70" s="2101"/>
      <c r="Z70" s="2101"/>
      <c r="AA70" s="2099"/>
      <c r="AB70" s="2104"/>
      <c r="AC70" s="2105"/>
      <c r="AD70" s="2101"/>
      <c r="AE70" s="2101"/>
      <c r="AF70" s="2099"/>
      <c r="AG70" s="2104"/>
      <c r="AH70" s="2105"/>
      <c r="AI70" s="2101"/>
      <c r="AJ70" s="2099"/>
      <c r="AK70" s="2189"/>
      <c r="AL70" s="2190"/>
      <c r="AM70" s="2190"/>
      <c r="AN70" s="2191"/>
      <c r="AO70" s="2189"/>
      <c r="AP70" s="2190"/>
      <c r="AQ70" s="2190"/>
      <c r="AR70" s="2191"/>
      <c r="AS70" s="571"/>
      <c r="AT70" s="572"/>
      <c r="AU70" s="2182"/>
      <c r="AV70" s="2182"/>
      <c r="AW70" s="2182"/>
      <c r="AX70" s="2182"/>
      <c r="AY70" s="2182"/>
      <c r="AZ70" s="2182"/>
      <c r="BA70" s="2182"/>
      <c r="BB70" s="574"/>
      <c r="BC70" s="574"/>
      <c r="BD70" s="572"/>
      <c r="BE70" s="572"/>
      <c r="BF70" s="572"/>
      <c r="BG70" s="572"/>
      <c r="BH70" s="572"/>
      <c r="BI70" s="572"/>
      <c r="BJ70" s="2107"/>
      <c r="BK70" s="2106"/>
      <c r="BL70" s="1509"/>
      <c r="BM70" s="599"/>
    </row>
    <row r="71" spans="1:65" ht="14.1" customHeight="1" x14ac:dyDescent="0.15">
      <c r="A71" s="572" t="str">
        <f>IF(AND(D71="",D73&lt;&gt;""),"×","○")</f>
        <v>○</v>
      </c>
      <c r="B71" s="2117" t="str">
        <f>IF(AND(AT71="○",BB71="○",BC71="○",A71="○"),"○","×")</f>
        <v>○</v>
      </c>
      <c r="C71" s="2202">
        <v>29</v>
      </c>
      <c r="D71" s="2205"/>
      <c r="E71" s="2207"/>
      <c r="F71" s="2243"/>
      <c r="G71" s="2194"/>
      <c r="H71" s="2196"/>
      <c r="I71" s="2211"/>
      <c r="J71" s="2212"/>
      <c r="K71" s="2198"/>
      <c r="L71" s="2200"/>
      <c r="M71" s="2225"/>
      <c r="N71" s="2226"/>
      <c r="O71" s="2198"/>
      <c r="P71" s="2198"/>
      <c r="Q71" s="2196"/>
      <c r="R71" s="2225"/>
      <c r="S71" s="2226"/>
      <c r="T71" s="2198"/>
      <c r="U71" s="2198"/>
      <c r="V71" s="2196"/>
      <c r="W71" s="2102"/>
      <c r="X71" s="2103"/>
      <c r="Y71" s="2100"/>
      <c r="Z71" s="2100"/>
      <c r="AA71" s="2098"/>
      <c r="AB71" s="2102"/>
      <c r="AC71" s="2103"/>
      <c r="AD71" s="2100"/>
      <c r="AE71" s="2100"/>
      <c r="AF71" s="2098"/>
      <c r="AG71" s="2102"/>
      <c r="AH71" s="2103"/>
      <c r="AI71" s="2100"/>
      <c r="AJ71" s="2098"/>
      <c r="AK71" s="2186"/>
      <c r="AL71" s="2187"/>
      <c r="AM71" s="2187"/>
      <c r="AN71" s="2188"/>
      <c r="AO71" s="2217"/>
      <c r="AP71" s="2218"/>
      <c r="AQ71" s="2218"/>
      <c r="AR71" s="2219"/>
      <c r="AS71" s="571"/>
      <c r="AT71" s="572" t="str">
        <f>IF(OR(AND(D71&lt;&gt;"",OR(AND(E71&lt;&gt;"",F71&lt;&gt;"",OR(G71&lt;&gt;"",H71&lt;&gt;"")),AND(E71="",F71="バス・カメラマン等"))),AND(D71="",E71="",F71="",OR(G71="",H71=""))),"○","×")</f>
        <v>○</v>
      </c>
      <c r="AU71" s="2182" t="str">
        <f>IF(AND(E71&lt;&gt;"",E71&lt;=2),"2歳児以下","")</f>
        <v/>
      </c>
      <c r="AV71" s="2182" t="str">
        <f>IF(OR(AND(3&lt;=E71,E71&lt;=6),COUNTIF(E71, "幼*"),COUNTIF(E71, "年少"),COUNTIF(E71, "年中"),COUNTIF(E71, "年長")),"3歳-学齢前","")</f>
        <v/>
      </c>
      <c r="AW71" s="2182" t="str">
        <f>IF(OR(AND(6&lt;=E71,E71&lt;=12),COUNTIF(E71, "小*")),"小学生","")</f>
        <v/>
      </c>
      <c r="AX71" s="2182" t="str">
        <f>IF(OR(AND(12&lt;=E71,E71&lt;=15),COUNTIF(E71, "中*")),"中学生","")</f>
        <v/>
      </c>
      <c r="AY71" s="2182" t="str">
        <f>IF(OR(AND(15&lt;=E71,E71&lt;=18),COUNTIF(E71, "高*")),"高校生(～18歳)","")</f>
        <v/>
      </c>
      <c r="AZ71" s="2182" t="str">
        <f>IF(OR(19&lt;=E71,COUNTIF(E71, "大*"),COUNTIF(E71, "*院*"),COUNTIF(E71, "*専*")),"一般(19歳～)","")</f>
        <v/>
      </c>
      <c r="BA71" s="2182" t="s">
        <v>425</v>
      </c>
      <c r="BB71" s="572" t="str">
        <f>IF(OR(AND(D71="",I71="",M71="",R71="",W71="",AB71="",AG71=""),AND(D71&lt;&gt;"",OR(I71&lt;&gt;"",M71&lt;&gt;"",R71&lt;&gt;"",W71&lt;&gt;"",AB71&lt;&gt;"",AG71&lt;&gt;""))),"○","×")</f>
        <v>○</v>
      </c>
      <c r="BC71" s="572" t="str">
        <f>IF(AND(BD71="○",BE71="○",BF71="○",BG71="○",BH71="○",BI71="○"),"○","×")</f>
        <v>○</v>
      </c>
      <c r="BD71" s="573" t="str">
        <f>IF(AND($I$7=" ",OR(I71&lt;&gt;"",K71&lt;&gt;"",L71&lt;&gt;"")),"×","○")</f>
        <v>○</v>
      </c>
      <c r="BE71" s="573" t="str">
        <f>IF(AND($M$7=" ",OR(M71&lt;&gt;"",O71&lt;&gt;"",P71&lt;&gt;"",Q71&lt;&gt;"")),"×","○")</f>
        <v>○</v>
      </c>
      <c r="BF71" s="573" t="str">
        <f>IF(AND($R$7=" ",OR(R71&lt;&gt;"",T71&lt;&gt;"",U71&lt;&gt;"",V71&lt;&gt;"")),"×","○")</f>
        <v>○</v>
      </c>
      <c r="BG71" s="573" t="str">
        <f>IF(AND($W$7=" ",OR(W71&lt;&gt;"",Y71&lt;&gt;"",Z71&lt;&gt;"",AA71&lt;&gt;"")),"×","○")</f>
        <v>○</v>
      </c>
      <c r="BH71" s="573" t="str">
        <f>IF(AND($AB$7=" ",OR(AB71&lt;&gt;"",AD71&lt;&gt;"",AE71&lt;&gt;"",AF71&lt;&gt;"")),"×","○")</f>
        <v>○</v>
      </c>
      <c r="BI71" s="573" t="str">
        <f>IF(AND($AG$7=" ",OR(AG71&lt;&gt;"",AI71&lt;&gt;"",AJ71&lt;&gt;"")),"×","○")</f>
        <v>○</v>
      </c>
      <c r="BJ71" s="2107" t="e">
        <f>SUMPRODUCT(1/COUNTIF(I71:AH71,"宿泊"))</f>
        <v>#DIV/0!</v>
      </c>
      <c r="BK71" s="2106" t="e">
        <f>SUMPRODUCT(1/COUNTIF(I71:AH71,"日帰り"))</f>
        <v>#DIV/0!</v>
      </c>
      <c r="BL71" s="1509">
        <f>COUNT(BJ71)-COUNT(BK71)</f>
        <v>0</v>
      </c>
      <c r="BM71" s="599"/>
    </row>
    <row r="72" spans="1:65" ht="14.1" customHeight="1" x14ac:dyDescent="0.15">
      <c r="A72" s="572"/>
      <c r="B72" s="2117"/>
      <c r="C72" s="2203"/>
      <c r="D72" s="2227"/>
      <c r="E72" s="2228"/>
      <c r="F72" s="2244"/>
      <c r="G72" s="2195"/>
      <c r="H72" s="2197"/>
      <c r="I72" s="2223"/>
      <c r="J72" s="2224"/>
      <c r="K72" s="2199"/>
      <c r="L72" s="2201"/>
      <c r="M72" s="2223"/>
      <c r="N72" s="2224"/>
      <c r="O72" s="2199"/>
      <c r="P72" s="2199"/>
      <c r="Q72" s="2197"/>
      <c r="R72" s="2223"/>
      <c r="S72" s="2224"/>
      <c r="T72" s="2199"/>
      <c r="U72" s="2199"/>
      <c r="V72" s="2197"/>
      <c r="W72" s="2104"/>
      <c r="X72" s="2105"/>
      <c r="Y72" s="2101"/>
      <c r="Z72" s="2101"/>
      <c r="AA72" s="2099"/>
      <c r="AB72" s="2104"/>
      <c r="AC72" s="2105"/>
      <c r="AD72" s="2101"/>
      <c r="AE72" s="2101"/>
      <c r="AF72" s="2099"/>
      <c r="AG72" s="2104"/>
      <c r="AH72" s="2105"/>
      <c r="AI72" s="2101"/>
      <c r="AJ72" s="2099"/>
      <c r="AK72" s="2189"/>
      <c r="AL72" s="2190"/>
      <c r="AM72" s="2190"/>
      <c r="AN72" s="2191"/>
      <c r="AO72" s="2189"/>
      <c r="AP72" s="2190"/>
      <c r="AQ72" s="2190"/>
      <c r="AR72" s="2191"/>
      <c r="AS72" s="571"/>
      <c r="AT72" s="572"/>
      <c r="AU72" s="2182"/>
      <c r="AV72" s="2182"/>
      <c r="AW72" s="2182"/>
      <c r="AX72" s="2182"/>
      <c r="AY72" s="2182"/>
      <c r="AZ72" s="2182"/>
      <c r="BA72" s="2182"/>
      <c r="BB72" s="574"/>
      <c r="BC72" s="574"/>
      <c r="BD72" s="572"/>
      <c r="BE72" s="572"/>
      <c r="BF72" s="572"/>
      <c r="BG72" s="572"/>
      <c r="BH72" s="572"/>
      <c r="BI72" s="572"/>
      <c r="BJ72" s="2107"/>
      <c r="BK72" s="2106"/>
      <c r="BL72" s="1509"/>
      <c r="BM72" s="599"/>
    </row>
    <row r="73" spans="1:65" ht="14.1" customHeight="1" x14ac:dyDescent="0.15">
      <c r="A73" s="572"/>
      <c r="B73" s="2117" t="str">
        <f>IF(AND(AT73="○",BB73="○",BC73="○"),"○","×")</f>
        <v>○</v>
      </c>
      <c r="C73" s="2202">
        <v>30</v>
      </c>
      <c r="D73" s="2205"/>
      <c r="E73" s="2207"/>
      <c r="F73" s="2338"/>
      <c r="G73" s="2194"/>
      <c r="H73" s="2196"/>
      <c r="I73" s="2211"/>
      <c r="J73" s="2212"/>
      <c r="K73" s="2198"/>
      <c r="L73" s="2200"/>
      <c r="M73" s="2211"/>
      <c r="N73" s="2212"/>
      <c r="O73" s="2198"/>
      <c r="P73" s="2198"/>
      <c r="Q73" s="2196"/>
      <c r="R73" s="2211"/>
      <c r="S73" s="2212"/>
      <c r="T73" s="2198"/>
      <c r="U73" s="2198"/>
      <c r="V73" s="2196"/>
      <c r="W73" s="2102"/>
      <c r="X73" s="2103"/>
      <c r="Y73" s="2100"/>
      <c r="Z73" s="2100"/>
      <c r="AA73" s="2098"/>
      <c r="AB73" s="2102"/>
      <c r="AC73" s="2103"/>
      <c r="AD73" s="2100"/>
      <c r="AE73" s="2100"/>
      <c r="AF73" s="2098"/>
      <c r="AG73" s="2102"/>
      <c r="AH73" s="2103"/>
      <c r="AI73" s="2100"/>
      <c r="AJ73" s="2098"/>
      <c r="AK73" s="2217"/>
      <c r="AL73" s="2218"/>
      <c r="AM73" s="2218"/>
      <c r="AN73" s="2219"/>
      <c r="AO73" s="2217"/>
      <c r="AP73" s="2218"/>
      <c r="AQ73" s="2218"/>
      <c r="AR73" s="2219"/>
      <c r="AS73" s="571"/>
      <c r="AT73" s="572" t="str">
        <f>IF(OR(AND(D73&lt;&gt;"",OR(AND(E73&lt;&gt;"",F73&lt;&gt;"",OR(G73&lt;&gt;"",H73&lt;&gt;"")),AND(E73="",F73="バス・カメラマン等"))),AND(D73="",E73="",F73="",OR(G73="",H73=""))),"○","×")</f>
        <v>○</v>
      </c>
      <c r="AU73" s="2182" t="str">
        <f>IF(AND(E73&lt;&gt;"",E73&lt;=2),"2歳児以下","")</f>
        <v/>
      </c>
      <c r="AV73" s="2182" t="str">
        <f>IF(OR(AND(3&lt;=E73,E73&lt;=6),COUNTIF(E73, "幼*"),COUNTIF(E73, "年少"),COUNTIF(E73, "年中"),COUNTIF(E73, "年長")),"3歳-学齢前","")</f>
        <v/>
      </c>
      <c r="AW73" s="2182" t="str">
        <f>IF(OR(AND(6&lt;=E73,E73&lt;=12),COUNTIF(E73, "小*")),"小学生","")</f>
        <v/>
      </c>
      <c r="AX73" s="2182" t="str">
        <f>IF(OR(AND(12&lt;=E73,E73&lt;=15),COUNTIF(E73, "中*")),"中学生","")</f>
        <v/>
      </c>
      <c r="AY73" s="2182" t="str">
        <f>IF(OR(AND(15&lt;=E73,E73&lt;=18),COUNTIF(E73, "高*")),"高校生(～18歳)","")</f>
        <v/>
      </c>
      <c r="AZ73" s="2182" t="str">
        <f>IF(OR(19&lt;=E73,COUNTIF(E73, "大*"),COUNTIF(E73, "*院*"),COUNTIF(E73, "*専*")),"一般(19歳～)","")</f>
        <v/>
      </c>
      <c r="BA73" s="2182" t="s">
        <v>425</v>
      </c>
      <c r="BB73" s="572" t="str">
        <f>IF(OR(AND(D73="",I73="",M73="",R73="",W73="",AB73="",AG73=""),AND(D73&lt;&gt;"",OR(I73&lt;&gt;"",M73&lt;&gt;"",R73&lt;&gt;"",W73&lt;&gt;"",AB73&lt;&gt;"",AG73&lt;&gt;""))),"○","×")</f>
        <v>○</v>
      </c>
      <c r="BC73" s="572" t="str">
        <f>IF(AND(BD73="○",BE73="○",BF73="○",BG73="○",BH73="○",BI73="○"),"○","×")</f>
        <v>○</v>
      </c>
      <c r="BD73" s="573" t="str">
        <f>IF(AND($I$7=" ",OR(I73&lt;&gt;"",K73&lt;&gt;"",L73&lt;&gt;"")),"×","○")</f>
        <v>○</v>
      </c>
      <c r="BE73" s="573" t="str">
        <f>IF(AND($M$7=" ",OR(M73&lt;&gt;"",O73&lt;&gt;"",P73&lt;&gt;"",Q73&lt;&gt;"")),"×","○")</f>
        <v>○</v>
      </c>
      <c r="BF73" s="573" t="str">
        <f>IF(AND($R$7=" ",OR(R73&lt;&gt;"",T73&lt;&gt;"",U73&lt;&gt;"",V73&lt;&gt;"")),"×","○")</f>
        <v>○</v>
      </c>
      <c r="BG73" s="573" t="str">
        <f>IF(AND($W$7=" ",OR(W73&lt;&gt;"",Y73&lt;&gt;"",Z73&lt;&gt;"",AA73&lt;&gt;"")),"×","○")</f>
        <v>○</v>
      </c>
      <c r="BH73" s="573" t="str">
        <f>IF(AND($AB$7=" ",OR(AB73&lt;&gt;"",AD73&lt;&gt;"",AE73&lt;&gt;"",AF73&lt;&gt;"")),"×","○")</f>
        <v>○</v>
      </c>
      <c r="BI73" s="573" t="str">
        <f>IF(AND($AG$7=" ",OR(AG73&lt;&gt;"",AI73&lt;&gt;"",AJ73&lt;&gt;"")),"×","○")</f>
        <v>○</v>
      </c>
      <c r="BJ73" s="2107" t="e">
        <f>SUMPRODUCT(1/COUNTIF(I73:AH73,"宿泊"))</f>
        <v>#DIV/0!</v>
      </c>
      <c r="BK73" s="2106" t="e">
        <f>SUMPRODUCT(1/COUNTIF(I73:AH73,"日帰り"))</f>
        <v>#DIV/0!</v>
      </c>
      <c r="BL73" s="1509">
        <f>COUNT(BJ73)-COUNT(BK73)</f>
        <v>0</v>
      </c>
      <c r="BM73" s="599"/>
    </row>
    <row r="74" spans="1:65" ht="14.1" customHeight="1" thickBot="1" x14ac:dyDescent="0.2">
      <c r="A74" s="572"/>
      <c r="B74" s="2183"/>
      <c r="C74" s="2204"/>
      <c r="D74" s="2206"/>
      <c r="E74" s="2208"/>
      <c r="F74" s="2339"/>
      <c r="G74" s="2209"/>
      <c r="H74" s="2210"/>
      <c r="I74" s="2213"/>
      <c r="J74" s="2214"/>
      <c r="K74" s="2215"/>
      <c r="L74" s="2216"/>
      <c r="M74" s="2213"/>
      <c r="N74" s="2214"/>
      <c r="O74" s="2215"/>
      <c r="P74" s="2215"/>
      <c r="Q74" s="2210"/>
      <c r="R74" s="2213"/>
      <c r="S74" s="2214"/>
      <c r="T74" s="2215"/>
      <c r="U74" s="2215"/>
      <c r="V74" s="2210"/>
      <c r="W74" s="2192"/>
      <c r="X74" s="2193"/>
      <c r="Y74" s="2184"/>
      <c r="Z74" s="2184"/>
      <c r="AA74" s="2185"/>
      <c r="AB74" s="2192"/>
      <c r="AC74" s="2193"/>
      <c r="AD74" s="2184"/>
      <c r="AE74" s="2184"/>
      <c r="AF74" s="2185"/>
      <c r="AG74" s="2192"/>
      <c r="AH74" s="2193"/>
      <c r="AI74" s="2184"/>
      <c r="AJ74" s="2185"/>
      <c r="AK74" s="2220"/>
      <c r="AL74" s="2221"/>
      <c r="AM74" s="2221"/>
      <c r="AN74" s="2222"/>
      <c r="AO74" s="2220"/>
      <c r="AP74" s="2221"/>
      <c r="AQ74" s="2221"/>
      <c r="AR74" s="2222"/>
      <c r="AS74" s="571"/>
      <c r="AT74" s="572"/>
      <c r="AU74" s="2182"/>
      <c r="AV74" s="2182"/>
      <c r="AW74" s="2182"/>
      <c r="AX74" s="2182"/>
      <c r="AY74" s="2182"/>
      <c r="AZ74" s="2182"/>
      <c r="BA74" s="2182"/>
      <c r="BB74" s="574"/>
      <c r="BC74" s="574"/>
      <c r="BD74" s="572"/>
      <c r="BE74" s="572"/>
      <c r="BF74" s="572"/>
      <c r="BG74" s="572"/>
      <c r="BH74" s="572"/>
      <c r="BI74" s="572"/>
      <c r="BJ74" s="2107"/>
      <c r="BK74" s="2106"/>
      <c r="BL74" s="1509"/>
      <c r="BM74" s="599"/>
    </row>
    <row r="75" spans="1:65" x14ac:dyDescent="0.15">
      <c r="B75" s="979">
        <f>COUNTIF(B15:B74,"×")</f>
        <v>2</v>
      </c>
      <c r="C75" s="979"/>
      <c r="D75" s="979"/>
      <c r="E75" s="979"/>
      <c r="F75" s="979">
        <f>COUNTIF(F15:F74,"一般(19歳～)")</f>
        <v>0</v>
      </c>
      <c r="G75" s="979"/>
      <c r="H75" s="979"/>
      <c r="I75" s="979"/>
      <c r="J75" s="979"/>
      <c r="K75" s="980" t="str">
        <f>IF(入力1!AA24="","",IF(入力1!L64&lt;&gt;"昼","","1昼"))</f>
        <v/>
      </c>
      <c r="L75" s="980" t="str">
        <f>IF(入力1!AA24="","",IF(入力1!F23=0,"","1夕"))</f>
        <v/>
      </c>
      <c r="M75" s="979"/>
      <c r="N75" s="979"/>
      <c r="O75" s="980" t="str">
        <f>IF(入力1!AA24="","",IF(入力1!H23&lt;=1,"","2朝"))</f>
        <v/>
      </c>
      <c r="P75" s="980" t="str">
        <f>IF(入力1!AA24="","",IF(OR(入力1!AA29&lt;&gt;"",AND(入力1!O22=入力1!K22+1,入力1!R22="昼")),"2昼",""))</f>
        <v/>
      </c>
      <c r="Q75" s="980" t="str">
        <f>IF(入力1!AA24="","",IF(OR(入力1!F23&lt;=1,入力1!M66=""),"","2夕"))</f>
        <v/>
      </c>
      <c r="R75" s="979"/>
      <c r="S75" s="979"/>
      <c r="T75" s="980" t="str">
        <f>IF(入力1!AA24="","",IF(入力1!H23&lt;=2,"","3朝"))</f>
        <v/>
      </c>
      <c r="U75" s="980" t="str">
        <f>IF(入力1!AA24="","",IF(OR(入力1!AB29&lt;&gt;"",AND(入力1!O22=入力1!K22+2,入力1!R22="昼")),"3昼",""))</f>
        <v/>
      </c>
      <c r="V75" s="980" t="str">
        <f>IF(入力1!AA24="","",IF(OR(入力1!F23&lt;=2,入力1!Q66=""),"","3夕"))</f>
        <v/>
      </c>
      <c r="W75" s="979"/>
      <c r="X75" s="979"/>
      <c r="Y75" s="980" t="str">
        <f>IF(入力1!AA24="","",IF(入力1!H23&lt;=3,"","4朝"))</f>
        <v/>
      </c>
      <c r="Z75" s="980" t="str">
        <f>IF(入力1!AA24="","",IF(OR(入力1!AC29&lt;&gt;"",AND(入力1!O22=入力1!K22+3,入力1!R22="昼")),"4昼",""))</f>
        <v/>
      </c>
      <c r="AA75" s="980" t="str">
        <f>IF(入力1!AA24="","",IF(OR(入力1!F23&lt;=3,入力1!U66=""),"","4夕"))</f>
        <v/>
      </c>
      <c r="AB75" s="979"/>
      <c r="AC75" s="979"/>
      <c r="AD75" s="980" t="str">
        <f>IF(入力1!AA24="","",IF(入力1!H23&lt;=4,"","5朝"))</f>
        <v/>
      </c>
      <c r="AE75" s="980" t="str">
        <f>IF(入力1!AA24="","",IF(OR(入力1!AD29&lt;&gt;"",AND(入力1!O22=入力1!K22+4,入力1!R22="昼")),"5昼",""))</f>
        <v/>
      </c>
      <c r="AF75" s="980" t="str">
        <f>IF(入力1!AA24="","",IF(OR(入力1!F23&lt;=4,入力1!U66=""),"","5夕"))</f>
        <v/>
      </c>
      <c r="AG75" s="979"/>
      <c r="AH75" s="979"/>
      <c r="AI75" s="980" t="str">
        <f>IF(入力1!AA24="","",IF(入力1!H23&lt;=5,"","6朝"))</f>
        <v/>
      </c>
      <c r="AJ75" s="980" t="str">
        <f>IF(入力1!AA24="","",IF(OR(入力1!H23&lt;=5,入力1!R22&lt;&gt;"昼",入力1!AC66=""),"","6昼"))</f>
        <v/>
      </c>
      <c r="AK75" s="979"/>
      <c r="AL75" s="979"/>
      <c r="AM75" s="572"/>
      <c r="AN75" s="572"/>
      <c r="AO75" s="572"/>
      <c r="AP75" s="572"/>
      <c r="AQ75" s="572"/>
      <c r="AR75" s="572"/>
      <c r="BK75" s="113"/>
      <c r="BL75" s="113"/>
    </row>
    <row r="76" spans="1:65" x14ac:dyDescent="0.15">
      <c r="B76" s="979"/>
      <c r="C76" s="979"/>
      <c r="D76" s="979"/>
      <c r="E76" s="979"/>
      <c r="F76" s="979"/>
      <c r="G76" s="979"/>
      <c r="H76" s="979"/>
      <c r="I76" s="979"/>
      <c r="J76" s="979"/>
      <c r="K76" s="572" t="str">
        <f>IF(OR(K10=0,AND(COUNTA(K15:K74)=0,K10="")),"○","×")</f>
        <v>○</v>
      </c>
      <c r="L76" s="572" t="str">
        <f>IF(OR(L10=0,AND(COUNTA(L15:L74)=0,L10="")),"○","×")</f>
        <v>○</v>
      </c>
      <c r="M76" s="979"/>
      <c r="N76" s="979"/>
      <c r="O76" s="572" t="str">
        <f>IF(OR(O10=0,AND(COUNTA(O15:O74)=0,O10="")),"○","×")</f>
        <v>○</v>
      </c>
      <c r="P76" s="572" t="str">
        <f>IF(OR(P10=0,AND(COUNTA(P15:P74)=0,P10="")),"○","×")</f>
        <v>○</v>
      </c>
      <c r="Q76" s="572" t="str">
        <f>IF(OR(Q10=0,AND(COUNTA(Q15:Q74)=0,Q10="")),"○","×")</f>
        <v>○</v>
      </c>
      <c r="R76" s="979"/>
      <c r="S76" s="979"/>
      <c r="T76" s="572" t="str">
        <f>IF(OR(T10=0,AND(COUNTA(T15:T74)=0,T10="")),"○","×")</f>
        <v>○</v>
      </c>
      <c r="U76" s="572" t="str">
        <f>IF(OR(U10=0,AND(COUNTA(U15:U74)=0,U10="")),"○","×")</f>
        <v>○</v>
      </c>
      <c r="V76" s="572" t="str">
        <f>IF(OR(V10=0,AND(COUNTA(V15:V74)=0,V10="")),"○","×")</f>
        <v>○</v>
      </c>
      <c r="W76" s="979"/>
      <c r="X76" s="979"/>
      <c r="Y76" s="572" t="str">
        <f>IF(OR(Y10=0,AND(COUNTA(Y15:Y74)=0,Y10="")),"○","×")</f>
        <v>○</v>
      </c>
      <c r="Z76" s="572" t="str">
        <f>IF(OR(Z10=0,AND(COUNTA(Z15:Z74)=0,Z10="")),"○","×")</f>
        <v>○</v>
      </c>
      <c r="AA76" s="572" t="str">
        <f>IF(OR(AA10=0,AND(COUNTA(AA15:AA74)=0,AA10="")),"○","×")</f>
        <v>○</v>
      </c>
      <c r="AB76" s="979"/>
      <c r="AC76" s="979"/>
      <c r="AD76" s="572" t="str">
        <f>IF(OR(AD10=0,AND(COUNTA(AD15:AD74)=0,AD10="")),"○","×")</f>
        <v>○</v>
      </c>
      <c r="AE76" s="572" t="str">
        <f>IF(OR(AE10=0,AND(COUNTA(AE15:AE74)=0,AE10="")),"○","×")</f>
        <v>○</v>
      </c>
      <c r="AF76" s="572" t="str">
        <f>IF(OR(AF10=0,AND(COUNTA(AF15:AF74)=0,AF10="")),"○","×")</f>
        <v>○</v>
      </c>
      <c r="AG76" s="979"/>
      <c r="AH76" s="979"/>
      <c r="AI76" s="572" t="str">
        <f>IF(OR(AI10=0,AND(COUNTA(AI15:AI74)=0,AI10="")),"○","×")</f>
        <v>○</v>
      </c>
      <c r="AJ76" s="572" t="str">
        <f>IF(OR(AJ10=0,AND(COUNTA(AJ15:AJ74)=0,AJ10="")),"○","×")</f>
        <v>○</v>
      </c>
      <c r="AK76" s="979"/>
      <c r="AL76" s="979"/>
      <c r="AM76" s="572"/>
      <c r="AN76" s="572"/>
      <c r="AO76" s="572"/>
      <c r="AP76" s="572"/>
      <c r="AQ76" s="572"/>
      <c r="AR76" s="572"/>
      <c r="BK76" s="113"/>
      <c r="BL76" s="113"/>
    </row>
    <row r="77" spans="1:65" x14ac:dyDescent="0.15">
      <c r="BK77" s="113"/>
      <c r="BL77" s="113"/>
    </row>
    <row r="78" spans="1:65" x14ac:dyDescent="0.15">
      <c r="BK78" s="113"/>
      <c r="BL78" s="113"/>
    </row>
    <row r="79" spans="1:65" x14ac:dyDescent="0.15">
      <c r="BK79" s="113"/>
      <c r="BL79" s="113"/>
    </row>
    <row r="80" spans="1:65" x14ac:dyDescent="0.15">
      <c r="BK80" s="113"/>
      <c r="BL80" s="113"/>
    </row>
    <row r="81" spans="63:64" x14ac:dyDescent="0.15">
      <c r="BK81" s="113"/>
      <c r="BL81" s="113"/>
    </row>
    <row r="82" spans="63:64" x14ac:dyDescent="0.15">
      <c r="BK82" s="113"/>
      <c r="BL82" s="113"/>
    </row>
    <row r="83" spans="63:64" x14ac:dyDescent="0.15">
      <c r="BK83" s="113"/>
      <c r="BL83" s="113"/>
    </row>
    <row r="84" spans="63:64" x14ac:dyDescent="0.15">
      <c r="BK84" s="113"/>
      <c r="BL84" s="113"/>
    </row>
    <row r="85" spans="63:64" x14ac:dyDescent="0.15">
      <c r="BK85" s="113"/>
      <c r="BL85" s="113"/>
    </row>
    <row r="86" spans="63:64" x14ac:dyDescent="0.15">
      <c r="BK86" s="113"/>
      <c r="BL86" s="113"/>
    </row>
    <row r="87" spans="63:64" x14ac:dyDescent="0.15">
      <c r="BK87" s="113"/>
      <c r="BL87" s="113"/>
    </row>
    <row r="88" spans="63:64" x14ac:dyDescent="0.15">
      <c r="BK88" s="113"/>
      <c r="BL88" s="113"/>
    </row>
    <row r="89" spans="63:64" x14ac:dyDescent="0.15">
      <c r="BK89" s="113"/>
      <c r="BL89" s="113"/>
    </row>
    <row r="90" spans="63:64" x14ac:dyDescent="0.15">
      <c r="BK90" s="113"/>
      <c r="BL90" s="113"/>
    </row>
    <row r="91" spans="63:64" x14ac:dyDescent="0.15">
      <c r="BK91" s="113"/>
      <c r="BL91" s="113"/>
    </row>
    <row r="92" spans="63:64" x14ac:dyDescent="0.15">
      <c r="BK92" s="113"/>
      <c r="BL92" s="113"/>
    </row>
    <row r="93" spans="63:64" x14ac:dyDescent="0.15">
      <c r="BK93" s="113"/>
      <c r="BL93" s="113"/>
    </row>
    <row r="94" spans="63:64" x14ac:dyDescent="0.15">
      <c r="BK94" s="113"/>
      <c r="BL94" s="113"/>
    </row>
    <row r="95" spans="63:64" x14ac:dyDescent="0.15">
      <c r="BK95" s="113"/>
      <c r="BL95" s="113"/>
    </row>
    <row r="96" spans="63:64" x14ac:dyDescent="0.15">
      <c r="BK96" s="113"/>
      <c r="BL96" s="113"/>
    </row>
    <row r="97" spans="63:64" x14ac:dyDescent="0.15">
      <c r="BK97" s="113"/>
      <c r="BL97" s="113"/>
    </row>
    <row r="98" spans="63:64" x14ac:dyDescent="0.15">
      <c r="BK98" s="113"/>
      <c r="BL98" s="113"/>
    </row>
    <row r="99" spans="63:64" x14ac:dyDescent="0.15">
      <c r="BK99" s="113"/>
      <c r="BL99" s="113"/>
    </row>
    <row r="100" spans="63:64" x14ac:dyDescent="0.15">
      <c r="BK100" s="113"/>
      <c r="BL100" s="113"/>
    </row>
    <row r="101" spans="63:64" x14ac:dyDescent="0.15">
      <c r="BK101" s="113"/>
      <c r="BL101" s="113"/>
    </row>
    <row r="102" spans="63:64" x14ac:dyDescent="0.15">
      <c r="BK102" s="113"/>
      <c r="BL102" s="113"/>
    </row>
    <row r="103" spans="63:64" x14ac:dyDescent="0.15">
      <c r="BK103" s="113"/>
      <c r="BL103" s="113"/>
    </row>
    <row r="104" spans="63:64" x14ac:dyDescent="0.15">
      <c r="BK104" s="113"/>
      <c r="BL104" s="113"/>
    </row>
    <row r="105" spans="63:64" x14ac:dyDescent="0.15">
      <c r="BK105" s="113"/>
      <c r="BL105" s="113"/>
    </row>
    <row r="106" spans="63:64" x14ac:dyDescent="0.15">
      <c r="BK106" s="113"/>
      <c r="BL106" s="113"/>
    </row>
    <row r="107" spans="63:64" x14ac:dyDescent="0.15">
      <c r="BK107" s="113"/>
      <c r="BL107" s="113"/>
    </row>
    <row r="108" spans="63:64" x14ac:dyDescent="0.15">
      <c r="BK108" s="113"/>
      <c r="BL108" s="113"/>
    </row>
    <row r="109" spans="63:64" x14ac:dyDescent="0.15">
      <c r="BK109" s="113"/>
      <c r="BL109" s="113"/>
    </row>
    <row r="110" spans="63:64" x14ac:dyDescent="0.15">
      <c r="BK110" s="113"/>
      <c r="BL110" s="113"/>
    </row>
    <row r="111" spans="63:64" x14ac:dyDescent="0.15">
      <c r="BK111" s="113"/>
      <c r="BL111" s="113"/>
    </row>
    <row r="112" spans="63:64" x14ac:dyDescent="0.15">
      <c r="BK112" s="113"/>
      <c r="BL112" s="113"/>
    </row>
    <row r="113" spans="63:64" x14ac:dyDescent="0.15">
      <c r="BK113" s="113"/>
      <c r="BL113" s="113"/>
    </row>
    <row r="114" spans="63:64" x14ac:dyDescent="0.15">
      <c r="BK114" s="113"/>
      <c r="BL114" s="113"/>
    </row>
    <row r="115" spans="63:64" x14ac:dyDescent="0.15">
      <c r="BK115" s="113"/>
      <c r="BL115" s="113"/>
    </row>
    <row r="116" spans="63:64" x14ac:dyDescent="0.15">
      <c r="BK116" s="113"/>
      <c r="BL116" s="113"/>
    </row>
    <row r="117" spans="63:64" x14ac:dyDescent="0.15">
      <c r="BK117" s="113"/>
      <c r="BL117" s="113"/>
    </row>
    <row r="118" spans="63:64" x14ac:dyDescent="0.15">
      <c r="BK118" s="113"/>
      <c r="BL118" s="113"/>
    </row>
    <row r="119" spans="63:64" x14ac:dyDescent="0.15">
      <c r="BK119" s="113"/>
      <c r="BL119" s="113"/>
    </row>
    <row r="120" spans="63:64" x14ac:dyDescent="0.15">
      <c r="BK120" s="113"/>
      <c r="BL120" s="113"/>
    </row>
    <row r="121" spans="63:64" x14ac:dyDescent="0.15">
      <c r="BK121" s="113"/>
      <c r="BL121" s="113"/>
    </row>
  </sheetData>
  <sheetProtection algorithmName="SHA-512" hashValue="pik0ITj8z6QN5N047eCfg3MoxHUUb23zk2tLxzpyFoE+DXEijr3PPl5vj8a3RI+QLwJXw6bGOG6DmVpL5rCp+w==" saltValue="u5tch8Q5+jQ8mTlHqE3oSA==" spinCount="100000" sheet="1" selectLockedCells="1"/>
  <dataConsolidate link="1"/>
  <mergeCells count="1673">
    <mergeCell ref="BY10:BZ10"/>
    <mergeCell ref="CA10:CB10"/>
    <mergeCell ref="BN11:BO11"/>
    <mergeCell ref="BU11:BV11"/>
    <mergeCell ref="BW11:BX11"/>
    <mergeCell ref="BY11:BZ11"/>
    <mergeCell ref="CA11:CB11"/>
    <mergeCell ref="BN4:BO4"/>
    <mergeCell ref="BW6:BX6"/>
    <mergeCell ref="BY6:BZ6"/>
    <mergeCell ref="CA6:CB6"/>
    <mergeCell ref="BN7:BO7"/>
    <mergeCell ref="BU7:BV7"/>
    <mergeCell ref="BW7:BX7"/>
    <mergeCell ref="BY7:BZ7"/>
    <mergeCell ref="CA7:CB7"/>
    <mergeCell ref="BN24:BR24"/>
    <mergeCell ref="BS4:BT4"/>
    <mergeCell ref="BW5:BX5"/>
    <mergeCell ref="BY5:BZ5"/>
    <mergeCell ref="CA5:CB5"/>
    <mergeCell ref="BN6:BO6"/>
    <mergeCell ref="BU6:BV6"/>
    <mergeCell ref="BN19:BO19"/>
    <mergeCell ref="BS19:BT19"/>
    <mergeCell ref="BU19:BV19"/>
    <mergeCell ref="BW19:BX19"/>
    <mergeCell ref="BY19:BZ19"/>
    <mergeCell ref="CA19:CB19"/>
    <mergeCell ref="BN16:BO16"/>
    <mergeCell ref="BN17:BO17"/>
    <mergeCell ref="BS17:BT17"/>
    <mergeCell ref="BQ3:BR3"/>
    <mergeCell ref="BQ4:BR4"/>
    <mergeCell ref="BQ5:BR5"/>
    <mergeCell ref="BQ6:BR6"/>
    <mergeCell ref="BQ7:BR7"/>
    <mergeCell ref="BQ8:BR8"/>
    <mergeCell ref="BQ9:BR9"/>
    <mergeCell ref="BQ10:BR10"/>
    <mergeCell ref="BQ11:BR11"/>
    <mergeCell ref="BN8:BO8"/>
    <mergeCell ref="BU8:BV8"/>
    <mergeCell ref="BW8:BX8"/>
    <mergeCell ref="BY8:BZ8"/>
    <mergeCell ref="CA8:CB8"/>
    <mergeCell ref="BN9:BO9"/>
    <mergeCell ref="BU9:BV9"/>
    <mergeCell ref="BW9:BX9"/>
    <mergeCell ref="BY9:BZ9"/>
    <mergeCell ref="CA9:CB9"/>
    <mergeCell ref="BN10:BO10"/>
    <mergeCell ref="BU10:BV10"/>
    <mergeCell ref="BW10:BX10"/>
    <mergeCell ref="BW3:BX3"/>
    <mergeCell ref="BY3:BZ3"/>
    <mergeCell ref="CA3:CB3"/>
    <mergeCell ref="BN3:BP3"/>
    <mergeCell ref="BU4:BV4"/>
    <mergeCell ref="BW4:BX4"/>
    <mergeCell ref="BY4:BZ4"/>
    <mergeCell ref="CA4:CB4"/>
    <mergeCell ref="BN5:BO5"/>
    <mergeCell ref="BU5:BV5"/>
    <mergeCell ref="BS32:BT32"/>
    <mergeCell ref="BU32:BV32"/>
    <mergeCell ref="BW32:BX32"/>
    <mergeCell ref="BY32:BZ32"/>
    <mergeCell ref="CA32:CB32"/>
    <mergeCell ref="CA31:CB31"/>
    <mergeCell ref="BN23:BO23"/>
    <mergeCell ref="BS23:BT23"/>
    <mergeCell ref="BU23:BV23"/>
    <mergeCell ref="BW23:BX23"/>
    <mergeCell ref="BY23:BZ23"/>
    <mergeCell ref="CA23:CB23"/>
    <mergeCell ref="BN21:BO21"/>
    <mergeCell ref="BS21:BT21"/>
    <mergeCell ref="BU21:BV21"/>
    <mergeCell ref="BW21:BX21"/>
    <mergeCell ref="BY21:BZ21"/>
    <mergeCell ref="BS26:BT26"/>
    <mergeCell ref="BU26:BV26"/>
    <mergeCell ref="BW26:BX26"/>
    <mergeCell ref="BY26:BZ26"/>
    <mergeCell ref="CA26:CB26"/>
    <mergeCell ref="CA21:CB21"/>
    <mergeCell ref="BO30:BR30"/>
    <mergeCell ref="BO31:BR31"/>
    <mergeCell ref="BO32:BR32"/>
    <mergeCell ref="CC32:CD32"/>
    <mergeCell ref="CE32:CF32"/>
    <mergeCell ref="CG32:CH32"/>
    <mergeCell ref="CI32:CJ32"/>
    <mergeCell ref="CK32:CL32"/>
    <mergeCell ref="CM32:CN32"/>
    <mergeCell ref="CO32:CP32"/>
    <mergeCell ref="BS13:BV14"/>
    <mergeCell ref="BW13:BZ14"/>
    <mergeCell ref="CA13:CD14"/>
    <mergeCell ref="CE13:CH14"/>
    <mergeCell ref="CI13:CL14"/>
    <mergeCell ref="CM13:CP14"/>
    <mergeCell ref="BS30:BT30"/>
    <mergeCell ref="BU30:BV30"/>
    <mergeCell ref="BW30:BX30"/>
    <mergeCell ref="BY30:BZ30"/>
    <mergeCell ref="CA30:CB30"/>
    <mergeCell ref="CC30:CD30"/>
    <mergeCell ref="CE30:CF30"/>
    <mergeCell ref="CG30:CH30"/>
    <mergeCell ref="CI30:CJ30"/>
    <mergeCell ref="CK30:CL30"/>
    <mergeCell ref="CM30:CN30"/>
    <mergeCell ref="CO30:CP30"/>
    <mergeCell ref="BS31:BT31"/>
    <mergeCell ref="BU31:BV31"/>
    <mergeCell ref="BW31:BX31"/>
    <mergeCell ref="BY31:BZ31"/>
    <mergeCell ref="CC31:CD31"/>
    <mergeCell ref="CE31:CF31"/>
    <mergeCell ref="CG31:CH31"/>
    <mergeCell ref="CI31:CJ31"/>
    <mergeCell ref="CK31:CL31"/>
    <mergeCell ref="CM31:CN31"/>
    <mergeCell ref="CO31:CP31"/>
    <mergeCell ref="BS28:BT28"/>
    <mergeCell ref="BU28:BV28"/>
    <mergeCell ref="BW28:BX28"/>
    <mergeCell ref="BY28:BZ28"/>
    <mergeCell ref="CA28:CB28"/>
    <mergeCell ref="CC28:CD28"/>
    <mergeCell ref="CE28:CF28"/>
    <mergeCell ref="CG28:CH28"/>
    <mergeCell ref="CI28:CJ28"/>
    <mergeCell ref="CK28:CL28"/>
    <mergeCell ref="CM28:CN28"/>
    <mergeCell ref="CO28:CP28"/>
    <mergeCell ref="BS29:BT29"/>
    <mergeCell ref="BU29:BV29"/>
    <mergeCell ref="BW29:BX29"/>
    <mergeCell ref="BY29:BZ29"/>
    <mergeCell ref="CA29:CB29"/>
    <mergeCell ref="CC29:CD29"/>
    <mergeCell ref="CE29:CF29"/>
    <mergeCell ref="CG29:CH29"/>
    <mergeCell ref="CI29:CJ29"/>
    <mergeCell ref="CK29:CL29"/>
    <mergeCell ref="CM29:CN29"/>
    <mergeCell ref="CO29:CP29"/>
    <mergeCell ref="CC26:CD26"/>
    <mergeCell ref="CE26:CF26"/>
    <mergeCell ref="CG26:CH26"/>
    <mergeCell ref="CI26:CJ26"/>
    <mergeCell ref="CK26:CL26"/>
    <mergeCell ref="CM26:CN26"/>
    <mergeCell ref="CO26:CP26"/>
    <mergeCell ref="BS27:BT27"/>
    <mergeCell ref="BU27:BV27"/>
    <mergeCell ref="BW27:BX27"/>
    <mergeCell ref="BY27:BZ27"/>
    <mergeCell ref="CA27:CB27"/>
    <mergeCell ref="CC27:CD27"/>
    <mergeCell ref="CE27:CF27"/>
    <mergeCell ref="CG27:CH27"/>
    <mergeCell ref="CI27:CJ27"/>
    <mergeCell ref="CK27:CL27"/>
    <mergeCell ref="CM27:CN27"/>
    <mergeCell ref="CO27:CP27"/>
    <mergeCell ref="CC23:CD23"/>
    <mergeCell ref="CE23:CF23"/>
    <mergeCell ref="CG23:CH23"/>
    <mergeCell ref="CI23:CJ23"/>
    <mergeCell ref="CK23:CL23"/>
    <mergeCell ref="CM23:CN23"/>
    <mergeCell ref="CO23:CP23"/>
    <mergeCell ref="BS24:BT24"/>
    <mergeCell ref="BU24:BV24"/>
    <mergeCell ref="BW24:BX24"/>
    <mergeCell ref="BY24:BZ24"/>
    <mergeCell ref="CA24:CB24"/>
    <mergeCell ref="CC24:CD24"/>
    <mergeCell ref="CE24:CF24"/>
    <mergeCell ref="CG24:CH24"/>
    <mergeCell ref="CI24:CJ24"/>
    <mergeCell ref="CK24:CL24"/>
    <mergeCell ref="CM24:CN24"/>
    <mergeCell ref="CO24:CP24"/>
    <mergeCell ref="CC21:CD21"/>
    <mergeCell ref="CE21:CF21"/>
    <mergeCell ref="CG21:CH21"/>
    <mergeCell ref="CI21:CJ21"/>
    <mergeCell ref="CK21:CL21"/>
    <mergeCell ref="CM21:CN21"/>
    <mergeCell ref="CO21:CP21"/>
    <mergeCell ref="BN22:BO22"/>
    <mergeCell ref="BS22:BT22"/>
    <mergeCell ref="BU22:BV22"/>
    <mergeCell ref="BW22:BX22"/>
    <mergeCell ref="BY22:BZ22"/>
    <mergeCell ref="CA22:CB22"/>
    <mergeCell ref="CC22:CD22"/>
    <mergeCell ref="CE22:CF22"/>
    <mergeCell ref="CG22:CH22"/>
    <mergeCell ref="CI22:CJ22"/>
    <mergeCell ref="CK22:CL22"/>
    <mergeCell ref="CM22:CN22"/>
    <mergeCell ref="CO22:CP22"/>
    <mergeCell ref="CC19:CD19"/>
    <mergeCell ref="CE19:CF19"/>
    <mergeCell ref="CG19:CH19"/>
    <mergeCell ref="CI19:CJ19"/>
    <mergeCell ref="CK19:CL19"/>
    <mergeCell ref="CM19:CN19"/>
    <mergeCell ref="CO19:CP19"/>
    <mergeCell ref="BN20:BO20"/>
    <mergeCell ref="BS20:BT20"/>
    <mergeCell ref="BU20:BV20"/>
    <mergeCell ref="BW20:BX20"/>
    <mergeCell ref="BY20:BZ20"/>
    <mergeCell ref="CA20:CB20"/>
    <mergeCell ref="CC20:CD20"/>
    <mergeCell ref="CE20:CF20"/>
    <mergeCell ref="CG20:CH20"/>
    <mergeCell ref="CI20:CJ20"/>
    <mergeCell ref="CK20:CL20"/>
    <mergeCell ref="CM20:CN20"/>
    <mergeCell ref="CO20:CP20"/>
    <mergeCell ref="BU17:BV17"/>
    <mergeCell ref="BW17:BX17"/>
    <mergeCell ref="BY17:BZ17"/>
    <mergeCell ref="CA17:CB17"/>
    <mergeCell ref="CC17:CD17"/>
    <mergeCell ref="CE17:CF17"/>
    <mergeCell ref="CG17:CH17"/>
    <mergeCell ref="CI17:CJ17"/>
    <mergeCell ref="CK17:CL17"/>
    <mergeCell ref="CM17:CN17"/>
    <mergeCell ref="CO17:CP17"/>
    <mergeCell ref="BN18:BO18"/>
    <mergeCell ref="BS18:BT18"/>
    <mergeCell ref="BU18:BV18"/>
    <mergeCell ref="BW18:BX18"/>
    <mergeCell ref="BY18:BZ18"/>
    <mergeCell ref="CA18:CB18"/>
    <mergeCell ref="CC18:CD18"/>
    <mergeCell ref="CE18:CF18"/>
    <mergeCell ref="CG18:CH18"/>
    <mergeCell ref="CI18:CJ18"/>
    <mergeCell ref="CK18:CL18"/>
    <mergeCell ref="CM18:CN18"/>
    <mergeCell ref="CO18:CP18"/>
    <mergeCell ref="BS15:BT15"/>
    <mergeCell ref="BU15:BV15"/>
    <mergeCell ref="BW15:BX15"/>
    <mergeCell ref="BY15:BZ15"/>
    <mergeCell ref="CA15:CB15"/>
    <mergeCell ref="CC15:CD15"/>
    <mergeCell ref="CE15:CF15"/>
    <mergeCell ref="CG15:CH15"/>
    <mergeCell ref="CI15:CJ15"/>
    <mergeCell ref="CK15:CL15"/>
    <mergeCell ref="CM15:CN15"/>
    <mergeCell ref="CO15:CP15"/>
    <mergeCell ref="F4:T5"/>
    <mergeCell ref="AK8:AN10"/>
    <mergeCell ref="AO7:AR10"/>
    <mergeCell ref="D6:D10"/>
    <mergeCell ref="E6:E10"/>
    <mergeCell ref="F6:F10"/>
    <mergeCell ref="G8:G10"/>
    <mergeCell ref="H8:H10"/>
    <mergeCell ref="I8:J10"/>
    <mergeCell ref="M8:N10"/>
    <mergeCell ref="R8:S10"/>
    <mergeCell ref="W8:X10"/>
    <mergeCell ref="AB8:AC10"/>
    <mergeCell ref="AG8:AH10"/>
    <mergeCell ref="D4:E5"/>
    <mergeCell ref="AO4:AR4"/>
    <mergeCell ref="AW15:AW16"/>
    <mergeCell ref="AK13:AN13"/>
    <mergeCell ref="AO13:AR13"/>
    <mergeCell ref="AK7:AN7"/>
    <mergeCell ref="AO3:AR3"/>
    <mergeCell ref="T8:V8"/>
    <mergeCell ref="Y8:AA8"/>
    <mergeCell ref="U2:V3"/>
    <mergeCell ref="AF2:AG3"/>
    <mergeCell ref="AO5:AT5"/>
    <mergeCell ref="AZ53:AZ54"/>
    <mergeCell ref="AZ55:AZ56"/>
    <mergeCell ref="AZ57:AZ58"/>
    <mergeCell ref="AZ59:AZ60"/>
    <mergeCell ref="AZ65:AZ66"/>
    <mergeCell ref="AZ67:AZ68"/>
    <mergeCell ref="AZ69:AZ70"/>
    <mergeCell ref="AZ71:AZ72"/>
    <mergeCell ref="AZ73:AZ74"/>
    <mergeCell ref="AZ15:AZ16"/>
    <mergeCell ref="AZ17:AZ18"/>
    <mergeCell ref="AZ19:AZ20"/>
    <mergeCell ref="AZ21:AZ22"/>
    <mergeCell ref="AZ23:AZ24"/>
    <mergeCell ref="AZ25:AZ26"/>
    <mergeCell ref="AZ27:AZ28"/>
    <mergeCell ref="AZ29:AZ30"/>
    <mergeCell ref="AZ31:AZ32"/>
    <mergeCell ref="AZ33:AZ34"/>
    <mergeCell ref="AZ35:AZ36"/>
    <mergeCell ref="AZ37:AZ38"/>
    <mergeCell ref="AZ39:AZ40"/>
    <mergeCell ref="AZ41:AZ42"/>
    <mergeCell ref="AZ43:AZ44"/>
    <mergeCell ref="AZ45:AZ46"/>
    <mergeCell ref="AZ47:AZ48"/>
    <mergeCell ref="AZ49:AZ50"/>
    <mergeCell ref="AZ51:AZ52"/>
    <mergeCell ref="AY73:AY74"/>
    <mergeCell ref="AY15:AY16"/>
    <mergeCell ref="AY17:AY18"/>
    <mergeCell ref="AY19:AY20"/>
    <mergeCell ref="AY21:AY22"/>
    <mergeCell ref="AY23:AY24"/>
    <mergeCell ref="AY25:AY26"/>
    <mergeCell ref="AY27:AY28"/>
    <mergeCell ref="AY29:AY30"/>
    <mergeCell ref="AY31:AY32"/>
    <mergeCell ref="AY33:AY34"/>
    <mergeCell ref="AY35:AY36"/>
    <mergeCell ref="AY37:AY38"/>
    <mergeCell ref="AY39:AY40"/>
    <mergeCell ref="AY41:AY42"/>
    <mergeCell ref="AY43:AY44"/>
    <mergeCell ref="AY45:AY46"/>
    <mergeCell ref="AY47:AY48"/>
    <mergeCell ref="AY49:AY50"/>
    <mergeCell ref="AY51:AY52"/>
    <mergeCell ref="AY53:AY54"/>
    <mergeCell ref="AY55:AY56"/>
    <mergeCell ref="AY57:AY58"/>
    <mergeCell ref="AY59:AY60"/>
    <mergeCell ref="AY61:AY62"/>
    <mergeCell ref="AY63:AY64"/>
    <mergeCell ref="AY65:AY66"/>
    <mergeCell ref="AY67:AY68"/>
    <mergeCell ref="AY69:AY70"/>
    <mergeCell ref="AY71:AY72"/>
    <mergeCell ref="AX65:AX66"/>
    <mergeCell ref="AX67:AX68"/>
    <mergeCell ref="AX69:AX70"/>
    <mergeCell ref="AX71:AX72"/>
    <mergeCell ref="AX73:AX74"/>
    <mergeCell ref="AW65:AW66"/>
    <mergeCell ref="AW67:AW68"/>
    <mergeCell ref="AW69:AW70"/>
    <mergeCell ref="AW71:AW72"/>
    <mergeCell ref="AW73:AW74"/>
    <mergeCell ref="AV65:AV66"/>
    <mergeCell ref="AV67:AV68"/>
    <mergeCell ref="AV69:AV70"/>
    <mergeCell ref="AV71:AV72"/>
    <mergeCell ref="AV73:AV74"/>
    <mergeCell ref="AU71:AU72"/>
    <mergeCell ref="AU73:AU74"/>
    <mergeCell ref="B15:B16"/>
    <mergeCell ref="E63:E64"/>
    <mergeCell ref="D63:D64"/>
    <mergeCell ref="E59:E60"/>
    <mergeCell ref="D59:D60"/>
    <mergeCell ref="E71:E72"/>
    <mergeCell ref="D71:D72"/>
    <mergeCell ref="AU15:AU16"/>
    <mergeCell ref="AU17:AU18"/>
    <mergeCell ref="AU19:AU20"/>
    <mergeCell ref="AU21:AU22"/>
    <mergeCell ref="AU23:AU24"/>
    <mergeCell ref="AU25:AU26"/>
    <mergeCell ref="AU27:AU28"/>
    <mergeCell ref="AU29:AU30"/>
    <mergeCell ref="AU31:AU32"/>
    <mergeCell ref="AU33:AU34"/>
    <mergeCell ref="AU35:AU36"/>
    <mergeCell ref="AU37:AU38"/>
    <mergeCell ref="AU39:AU40"/>
    <mergeCell ref="AU41:AU42"/>
    <mergeCell ref="AU43:AU44"/>
    <mergeCell ref="AU45:AU46"/>
    <mergeCell ref="AU47:AU48"/>
    <mergeCell ref="AU49:AU50"/>
    <mergeCell ref="AU51:AU52"/>
    <mergeCell ref="AU53:AU54"/>
    <mergeCell ref="AU55:AU56"/>
    <mergeCell ref="AU57:AU58"/>
    <mergeCell ref="AU65:AU66"/>
    <mergeCell ref="AU67:AU68"/>
    <mergeCell ref="AU69:AU70"/>
    <mergeCell ref="AO61:AR62"/>
    <mergeCell ref="AO63:AR64"/>
    <mergeCell ref="AO41:AR42"/>
    <mergeCell ref="AO43:AR44"/>
    <mergeCell ref="AO45:AR46"/>
    <mergeCell ref="AO47:AR48"/>
    <mergeCell ref="AO49:AR50"/>
    <mergeCell ref="AO51:AR52"/>
    <mergeCell ref="AO53:AR54"/>
    <mergeCell ref="AO55:AR56"/>
    <mergeCell ref="AO57:AR58"/>
    <mergeCell ref="AO59:AR60"/>
    <mergeCell ref="AO65:AR66"/>
    <mergeCell ref="AO67:AR68"/>
    <mergeCell ref="AO69:AR70"/>
    <mergeCell ref="AO71:AR72"/>
    <mergeCell ref="AO73:AR74"/>
    <mergeCell ref="AX15:AX16"/>
    <mergeCell ref="AX17:AX18"/>
    <mergeCell ref="AX19:AX20"/>
    <mergeCell ref="AX21:AX22"/>
    <mergeCell ref="AO23:AR24"/>
    <mergeCell ref="AO25:AR26"/>
    <mergeCell ref="AO27:AR28"/>
    <mergeCell ref="AO29:AR30"/>
    <mergeCell ref="AO31:AR32"/>
    <mergeCell ref="AO33:AR34"/>
    <mergeCell ref="AO35:AR36"/>
    <mergeCell ref="AO37:AR38"/>
    <mergeCell ref="AO39:AR40"/>
    <mergeCell ref="AV39:AV40"/>
    <mergeCell ref="AV29:AV30"/>
    <mergeCell ref="AW29:AW30"/>
    <mergeCell ref="AX29:AX30"/>
    <mergeCell ref="AV27:AV28"/>
    <mergeCell ref="AW27:AW28"/>
    <mergeCell ref="AX27:AX28"/>
    <mergeCell ref="AV25:AV26"/>
    <mergeCell ref="AW25:AW26"/>
    <mergeCell ref="AX25:AX26"/>
    <mergeCell ref="AV23:AV24"/>
    <mergeCell ref="AW23:AW24"/>
    <mergeCell ref="AX23:AX24"/>
    <mergeCell ref="AX39:AX40"/>
    <mergeCell ref="AW39:AW40"/>
    <mergeCell ref="AW37:AW38"/>
    <mergeCell ref="AW35:AW36"/>
    <mergeCell ref="AW31:AW32"/>
    <mergeCell ref="AW33:AW34"/>
    <mergeCell ref="F47:F48"/>
    <mergeCell ref="AK6:AN6"/>
    <mergeCell ref="AK14:AN14"/>
    <mergeCell ref="AO14:AR14"/>
    <mergeCell ref="AO15:AR16"/>
    <mergeCell ref="AO17:AR18"/>
    <mergeCell ref="AO19:AR20"/>
    <mergeCell ref="AO21:AR22"/>
    <mergeCell ref="AV15:AV16"/>
    <mergeCell ref="AV17:AV18"/>
    <mergeCell ref="AV19:AV20"/>
    <mergeCell ref="AV21:AV22"/>
    <mergeCell ref="AO6:AR6"/>
    <mergeCell ref="AO11:AR11"/>
    <mergeCell ref="AO12:AR12"/>
    <mergeCell ref="AK11:AN11"/>
    <mergeCell ref="AK12:AN12"/>
    <mergeCell ref="AK15:AN15"/>
    <mergeCell ref="AK16:AN16"/>
    <mergeCell ref="AK17:AN17"/>
    <mergeCell ref="AK18:AN18"/>
    <mergeCell ref="AK19:AN19"/>
    <mergeCell ref="AK20:AN20"/>
    <mergeCell ref="AB11:AC12"/>
    <mergeCell ref="AA11:AA12"/>
    <mergeCell ref="AV37:AV38"/>
    <mergeCell ref="AV35:AV36"/>
    <mergeCell ref="AV31:AV32"/>
    <mergeCell ref="AV33:AV34"/>
    <mergeCell ref="AF11:AF12"/>
    <mergeCell ref="AE11:AE12"/>
    <mergeCell ref="AD11:AD12"/>
    <mergeCell ref="F49:F50"/>
    <mergeCell ref="F51:F52"/>
    <mergeCell ref="F53:F54"/>
    <mergeCell ref="F55:F56"/>
    <mergeCell ref="F57:F58"/>
    <mergeCell ref="F59:F60"/>
    <mergeCell ref="F65:F66"/>
    <mergeCell ref="F67:F68"/>
    <mergeCell ref="F69:F70"/>
    <mergeCell ref="F71:F72"/>
    <mergeCell ref="F73:F74"/>
    <mergeCell ref="AU63:AU64"/>
    <mergeCell ref="AV61:AV62"/>
    <mergeCell ref="AV63:AV64"/>
    <mergeCell ref="AW61:AW62"/>
    <mergeCell ref="AW63:AW64"/>
    <mergeCell ref="AZ61:AZ62"/>
    <mergeCell ref="AZ63:AZ64"/>
    <mergeCell ref="AV57:AV58"/>
    <mergeCell ref="AV59:AV60"/>
    <mergeCell ref="AW57:AW58"/>
    <mergeCell ref="AW59:AW60"/>
    <mergeCell ref="AX63:AX64"/>
    <mergeCell ref="I49:J50"/>
    <mergeCell ref="P49:P50"/>
    <mergeCell ref="Q49:Q50"/>
    <mergeCell ref="T53:T54"/>
    <mergeCell ref="U53:U54"/>
    <mergeCell ref="H57:H58"/>
    <mergeCell ref="I57:J58"/>
    <mergeCell ref="AK69:AN69"/>
    <mergeCell ref="AK70:AN70"/>
    <mergeCell ref="AX41:AX42"/>
    <mergeCell ref="AX43:AX44"/>
    <mergeCell ref="AX45:AX46"/>
    <mergeCell ref="AV47:AV48"/>
    <mergeCell ref="AV49:AV50"/>
    <mergeCell ref="AV51:AV52"/>
    <mergeCell ref="AV53:AV54"/>
    <mergeCell ref="AV55:AV56"/>
    <mergeCell ref="AW47:AW48"/>
    <mergeCell ref="AW49:AW50"/>
    <mergeCell ref="AW51:AW52"/>
    <mergeCell ref="AW53:AW54"/>
    <mergeCell ref="AW55:AW56"/>
    <mergeCell ref="AU59:AU60"/>
    <mergeCell ref="AU61:AU62"/>
    <mergeCell ref="AX47:AX48"/>
    <mergeCell ref="AX49:AX50"/>
    <mergeCell ref="AX51:AX52"/>
    <mergeCell ref="AX53:AX54"/>
    <mergeCell ref="AX55:AX56"/>
    <mergeCell ref="AX57:AX58"/>
    <mergeCell ref="AX59:AX60"/>
    <mergeCell ref="AX61:AX62"/>
    <mergeCell ref="AV41:AV42"/>
    <mergeCell ref="AV43:AV44"/>
    <mergeCell ref="AV45:AV46"/>
    <mergeCell ref="AW41:AW42"/>
    <mergeCell ref="AW43:AW44"/>
    <mergeCell ref="AW45:AW46"/>
    <mergeCell ref="AW17:AW18"/>
    <mergeCell ref="AW19:AW20"/>
    <mergeCell ref="AW21:AW22"/>
    <mergeCell ref="U11:U12"/>
    <mergeCell ref="V11:V12"/>
    <mergeCell ref="AG6:AJ6"/>
    <mergeCell ref="AB6:AF6"/>
    <mergeCell ref="W6:AA6"/>
    <mergeCell ref="U13:U14"/>
    <mergeCell ref="V13:V14"/>
    <mergeCell ref="K11:K12"/>
    <mergeCell ref="L11:L12"/>
    <mergeCell ref="O11:O12"/>
    <mergeCell ref="P11:P12"/>
    <mergeCell ref="Q11:Q12"/>
    <mergeCell ref="Y13:Y14"/>
    <mergeCell ref="Z13:Z14"/>
    <mergeCell ref="AA13:AA14"/>
    <mergeCell ref="AB13:AC14"/>
    <mergeCell ref="AD13:AD14"/>
    <mergeCell ref="P13:P14"/>
    <mergeCell ref="Q13:Q14"/>
    <mergeCell ref="AE13:AE14"/>
    <mergeCell ref="AF13:AF14"/>
    <mergeCell ref="AG13:AH14"/>
    <mergeCell ref="AI13:AI14"/>
    <mergeCell ref="AJ13:AJ14"/>
    <mergeCell ref="AD8:AF8"/>
    <mergeCell ref="W13:X14"/>
    <mergeCell ref="AJ11:AJ12"/>
    <mergeCell ref="AI11:AI12"/>
    <mergeCell ref="AG11:AH12"/>
    <mergeCell ref="M11:N12"/>
    <mergeCell ref="R11:S12"/>
    <mergeCell ref="K8:L8"/>
    <mergeCell ref="G6:H7"/>
    <mergeCell ref="O8:Q8"/>
    <mergeCell ref="R6:V6"/>
    <mergeCell ref="M6:Q6"/>
    <mergeCell ref="I6:L6"/>
    <mergeCell ref="D13:D14"/>
    <mergeCell ref="E13:E14"/>
    <mergeCell ref="R13:S14"/>
    <mergeCell ref="O17:O18"/>
    <mergeCell ref="P17:P18"/>
    <mergeCell ref="Q17:Q18"/>
    <mergeCell ref="T15:T16"/>
    <mergeCell ref="U15:U16"/>
    <mergeCell ref="V15:V16"/>
    <mergeCell ref="O15:O16"/>
    <mergeCell ref="P15:P16"/>
    <mergeCell ref="Q15:Q16"/>
    <mergeCell ref="T13:T14"/>
    <mergeCell ref="I17:J18"/>
    <mergeCell ref="M17:N18"/>
    <mergeCell ref="R17:S18"/>
    <mergeCell ref="I15:J16"/>
    <mergeCell ref="M15:N16"/>
    <mergeCell ref="R15:S16"/>
    <mergeCell ref="F11:F12"/>
    <mergeCell ref="I7:L7"/>
    <mergeCell ref="M7:Q7"/>
    <mergeCell ref="R7:V7"/>
    <mergeCell ref="T11:T12"/>
    <mergeCell ref="C15:C16"/>
    <mergeCell ref="D15:D16"/>
    <mergeCell ref="E15:E16"/>
    <mergeCell ref="G15:G16"/>
    <mergeCell ref="H15:H16"/>
    <mergeCell ref="K15:K16"/>
    <mergeCell ref="L15:L16"/>
    <mergeCell ref="F13:F14"/>
    <mergeCell ref="G13:G14"/>
    <mergeCell ref="H13:H14"/>
    <mergeCell ref="I13:J14"/>
    <mergeCell ref="K13:K14"/>
    <mergeCell ref="D11:D12"/>
    <mergeCell ref="E11:E12"/>
    <mergeCell ref="G11:G12"/>
    <mergeCell ref="H11:H12"/>
    <mergeCell ref="I11:J12"/>
    <mergeCell ref="F15:F16"/>
    <mergeCell ref="L13:L14"/>
    <mergeCell ref="C21:C22"/>
    <mergeCell ref="D21:D22"/>
    <mergeCell ref="E21:E22"/>
    <mergeCell ref="G21:G22"/>
    <mergeCell ref="H21:H22"/>
    <mergeCell ref="K21:K22"/>
    <mergeCell ref="R21:S22"/>
    <mergeCell ref="C19:C20"/>
    <mergeCell ref="D19:D20"/>
    <mergeCell ref="E19:E20"/>
    <mergeCell ref="G19:G20"/>
    <mergeCell ref="H19:H20"/>
    <mergeCell ref="K19:K20"/>
    <mergeCell ref="C17:C18"/>
    <mergeCell ref="D17:D18"/>
    <mergeCell ref="E17:E18"/>
    <mergeCell ref="G17:G18"/>
    <mergeCell ref="H17:H18"/>
    <mergeCell ref="K17:K18"/>
    <mergeCell ref="F17:F18"/>
    <mergeCell ref="F19:F20"/>
    <mergeCell ref="F21:F22"/>
    <mergeCell ref="O19:O20"/>
    <mergeCell ref="P19:P20"/>
    <mergeCell ref="Q19:Q20"/>
    <mergeCell ref="R19:S20"/>
    <mergeCell ref="T25:T26"/>
    <mergeCell ref="U25:U26"/>
    <mergeCell ref="V25:V26"/>
    <mergeCell ref="L25:L26"/>
    <mergeCell ref="O25:O26"/>
    <mergeCell ref="P25:P26"/>
    <mergeCell ref="Q25:Q26"/>
    <mergeCell ref="T23:T24"/>
    <mergeCell ref="U23:U24"/>
    <mergeCell ref="V23:V24"/>
    <mergeCell ref="L23:L24"/>
    <mergeCell ref="O23:O24"/>
    <mergeCell ref="P23:P24"/>
    <mergeCell ref="Q23:Q24"/>
    <mergeCell ref="R23:S24"/>
    <mergeCell ref="C25:C26"/>
    <mergeCell ref="D25:D26"/>
    <mergeCell ref="E25:E26"/>
    <mergeCell ref="G25:G26"/>
    <mergeCell ref="H25:H26"/>
    <mergeCell ref="K25:K26"/>
    <mergeCell ref="R25:S26"/>
    <mergeCell ref="C23:C24"/>
    <mergeCell ref="D23:D24"/>
    <mergeCell ref="E23:E24"/>
    <mergeCell ref="G23:G24"/>
    <mergeCell ref="H23:H24"/>
    <mergeCell ref="K23:K24"/>
    <mergeCell ref="F23:F24"/>
    <mergeCell ref="F25:F26"/>
    <mergeCell ref="M23:N24"/>
    <mergeCell ref="M25:N26"/>
    <mergeCell ref="T29:T30"/>
    <mergeCell ref="U29:U30"/>
    <mergeCell ref="V29:V30"/>
    <mergeCell ref="L29:L30"/>
    <mergeCell ref="O29:O30"/>
    <mergeCell ref="P29:P30"/>
    <mergeCell ref="Q29:Q30"/>
    <mergeCell ref="T27:T28"/>
    <mergeCell ref="U27:U28"/>
    <mergeCell ref="V27:V28"/>
    <mergeCell ref="L27:L28"/>
    <mergeCell ref="O27:O28"/>
    <mergeCell ref="P27:P28"/>
    <mergeCell ref="Q27:Q28"/>
    <mergeCell ref="R27:S28"/>
    <mergeCell ref="C29:C30"/>
    <mergeCell ref="D29:D30"/>
    <mergeCell ref="E29:E30"/>
    <mergeCell ref="G29:G30"/>
    <mergeCell ref="H29:H30"/>
    <mergeCell ref="K29:K30"/>
    <mergeCell ref="R29:S30"/>
    <mergeCell ref="C27:C28"/>
    <mergeCell ref="D27:D28"/>
    <mergeCell ref="E27:E28"/>
    <mergeCell ref="G27:G28"/>
    <mergeCell ref="H27:H28"/>
    <mergeCell ref="K27:K28"/>
    <mergeCell ref="F27:F28"/>
    <mergeCell ref="F29:F30"/>
    <mergeCell ref="I29:J30"/>
    <mergeCell ref="M27:N28"/>
    <mergeCell ref="T33:T34"/>
    <mergeCell ref="U33:U34"/>
    <mergeCell ref="V33:V34"/>
    <mergeCell ref="L33:L34"/>
    <mergeCell ref="O33:O34"/>
    <mergeCell ref="P33:P34"/>
    <mergeCell ref="Q33:Q34"/>
    <mergeCell ref="T31:T32"/>
    <mergeCell ref="U31:U32"/>
    <mergeCell ref="V31:V32"/>
    <mergeCell ref="L31:L32"/>
    <mergeCell ref="O31:O32"/>
    <mergeCell ref="P31:P32"/>
    <mergeCell ref="Q31:Q32"/>
    <mergeCell ref="M31:N32"/>
    <mergeCell ref="R31:S32"/>
    <mergeCell ref="C33:C34"/>
    <mergeCell ref="D33:D34"/>
    <mergeCell ref="E33:E34"/>
    <mergeCell ref="G33:G34"/>
    <mergeCell ref="H33:H34"/>
    <mergeCell ref="K33:K34"/>
    <mergeCell ref="M33:N34"/>
    <mergeCell ref="R33:S34"/>
    <mergeCell ref="C31:C32"/>
    <mergeCell ref="D31:D32"/>
    <mergeCell ref="E31:E32"/>
    <mergeCell ref="G31:G32"/>
    <mergeCell ref="H31:H32"/>
    <mergeCell ref="K31:K32"/>
    <mergeCell ref="F31:F32"/>
    <mergeCell ref="F33:F34"/>
    <mergeCell ref="L37:L38"/>
    <mergeCell ref="O37:O38"/>
    <mergeCell ref="P37:P38"/>
    <mergeCell ref="Q37:Q38"/>
    <mergeCell ref="T35:T36"/>
    <mergeCell ref="U35:U36"/>
    <mergeCell ref="V35:V36"/>
    <mergeCell ref="L35:L36"/>
    <mergeCell ref="O35:O36"/>
    <mergeCell ref="P35:P36"/>
    <mergeCell ref="Q35:Q36"/>
    <mergeCell ref="M35:N36"/>
    <mergeCell ref="R35:S36"/>
    <mergeCell ref="C37:C38"/>
    <mergeCell ref="D37:D38"/>
    <mergeCell ref="E37:E38"/>
    <mergeCell ref="G37:G38"/>
    <mergeCell ref="H37:H38"/>
    <mergeCell ref="K37:K38"/>
    <mergeCell ref="M37:N38"/>
    <mergeCell ref="R37:S38"/>
    <mergeCell ref="C35:C36"/>
    <mergeCell ref="D35:D36"/>
    <mergeCell ref="E35:E36"/>
    <mergeCell ref="G35:G36"/>
    <mergeCell ref="H35:H36"/>
    <mergeCell ref="K35:K36"/>
    <mergeCell ref="F35:F36"/>
    <mergeCell ref="F37:F38"/>
    <mergeCell ref="Q39:Q40"/>
    <mergeCell ref="M39:N40"/>
    <mergeCell ref="R39:S40"/>
    <mergeCell ref="C41:C42"/>
    <mergeCell ref="D41:D42"/>
    <mergeCell ref="E41:E42"/>
    <mergeCell ref="G41:G42"/>
    <mergeCell ref="H41:H42"/>
    <mergeCell ref="K41:K42"/>
    <mergeCell ref="M41:N42"/>
    <mergeCell ref="C39:C40"/>
    <mergeCell ref="D39:D40"/>
    <mergeCell ref="E39:E40"/>
    <mergeCell ref="G39:G40"/>
    <mergeCell ref="H39:H40"/>
    <mergeCell ref="K39:K40"/>
    <mergeCell ref="F39:F40"/>
    <mergeCell ref="F41:F42"/>
    <mergeCell ref="I39:J40"/>
    <mergeCell ref="C45:C46"/>
    <mergeCell ref="D45:D46"/>
    <mergeCell ref="E45:E46"/>
    <mergeCell ref="G45:G46"/>
    <mergeCell ref="H45:H46"/>
    <mergeCell ref="K45:K46"/>
    <mergeCell ref="M45:N46"/>
    <mergeCell ref="R45:S46"/>
    <mergeCell ref="C43:C44"/>
    <mergeCell ref="D43:D44"/>
    <mergeCell ref="E43:E44"/>
    <mergeCell ref="G43:G44"/>
    <mergeCell ref="H43:H44"/>
    <mergeCell ref="K43:K44"/>
    <mergeCell ref="I43:J44"/>
    <mergeCell ref="T41:T42"/>
    <mergeCell ref="U41:U42"/>
    <mergeCell ref="L41:L42"/>
    <mergeCell ref="O41:O42"/>
    <mergeCell ref="P41:P42"/>
    <mergeCell ref="Q41:Q42"/>
    <mergeCell ref="F43:F44"/>
    <mergeCell ref="F45:F46"/>
    <mergeCell ref="R41:S42"/>
    <mergeCell ref="T43:T44"/>
    <mergeCell ref="U43:U44"/>
    <mergeCell ref="L43:L44"/>
    <mergeCell ref="O43:O44"/>
    <mergeCell ref="M43:N44"/>
    <mergeCell ref="I41:J42"/>
    <mergeCell ref="D49:D50"/>
    <mergeCell ref="E49:E50"/>
    <mergeCell ref="G49:G50"/>
    <mergeCell ref="H49:H50"/>
    <mergeCell ref="K49:K50"/>
    <mergeCell ref="R49:S50"/>
    <mergeCell ref="C47:C48"/>
    <mergeCell ref="D47:D48"/>
    <mergeCell ref="E47:E48"/>
    <mergeCell ref="G47:G48"/>
    <mergeCell ref="H47:H48"/>
    <mergeCell ref="K47:K48"/>
    <mergeCell ref="T45:T46"/>
    <mergeCell ref="U45:U46"/>
    <mergeCell ref="V45:V46"/>
    <mergeCell ref="L45:L46"/>
    <mergeCell ref="O45:O46"/>
    <mergeCell ref="P45:P46"/>
    <mergeCell ref="Q45:Q46"/>
    <mergeCell ref="L49:L50"/>
    <mergeCell ref="U47:U48"/>
    <mergeCell ref="V47:V48"/>
    <mergeCell ref="L47:L48"/>
    <mergeCell ref="O47:O48"/>
    <mergeCell ref="P47:P48"/>
    <mergeCell ref="Q47:Q48"/>
    <mergeCell ref="M47:N48"/>
    <mergeCell ref="M49:N50"/>
    <mergeCell ref="I45:J46"/>
    <mergeCell ref="I47:J48"/>
    <mergeCell ref="C49:C50"/>
    <mergeCell ref="T47:T48"/>
    <mergeCell ref="C51:C52"/>
    <mergeCell ref="D51:D52"/>
    <mergeCell ref="E51:E52"/>
    <mergeCell ref="G51:G52"/>
    <mergeCell ref="H51:H52"/>
    <mergeCell ref="K51:K52"/>
    <mergeCell ref="L53:L54"/>
    <mergeCell ref="M51:N52"/>
    <mergeCell ref="M53:N54"/>
    <mergeCell ref="M55:N56"/>
    <mergeCell ref="R53:S54"/>
    <mergeCell ref="R55:S56"/>
    <mergeCell ref="I51:J52"/>
    <mergeCell ref="I53:J54"/>
    <mergeCell ref="I55:J56"/>
    <mergeCell ref="L55:L56"/>
    <mergeCell ref="C55:C56"/>
    <mergeCell ref="R61:S62"/>
    <mergeCell ref="C63:C64"/>
    <mergeCell ref="V63:V64"/>
    <mergeCell ref="C57:C58"/>
    <mergeCell ref="V59:V60"/>
    <mergeCell ref="T57:T58"/>
    <mergeCell ref="U57:U58"/>
    <mergeCell ref="V57:V58"/>
    <mergeCell ref="R57:S58"/>
    <mergeCell ref="C59:C60"/>
    <mergeCell ref="H59:H60"/>
    <mergeCell ref="P59:P60"/>
    <mergeCell ref="Q59:Q60"/>
    <mergeCell ref="R59:S60"/>
    <mergeCell ref="C53:C54"/>
    <mergeCell ref="D53:D54"/>
    <mergeCell ref="E53:E54"/>
    <mergeCell ref="G53:G54"/>
    <mergeCell ref="H53:H54"/>
    <mergeCell ref="K53:K54"/>
    <mergeCell ref="O55:O56"/>
    <mergeCell ref="Q55:Q56"/>
    <mergeCell ref="O53:O54"/>
    <mergeCell ref="Q57:Q58"/>
    <mergeCell ref="G59:G60"/>
    <mergeCell ref="G61:G62"/>
    <mergeCell ref="C61:C62"/>
    <mergeCell ref="Z65:Z66"/>
    <mergeCell ref="AA65:AA66"/>
    <mergeCell ref="AB65:AC66"/>
    <mergeCell ref="AD65:AD66"/>
    <mergeCell ref="R71:S72"/>
    <mergeCell ref="O65:O66"/>
    <mergeCell ref="P65:P66"/>
    <mergeCell ref="T69:T70"/>
    <mergeCell ref="U69:U70"/>
    <mergeCell ref="V69:V70"/>
    <mergeCell ref="AI71:AI72"/>
    <mergeCell ref="T65:T66"/>
    <mergeCell ref="AE71:AE72"/>
    <mergeCell ref="AJ71:AJ72"/>
    <mergeCell ref="AF71:AF72"/>
    <mergeCell ref="AI65:AI66"/>
    <mergeCell ref="D55:D56"/>
    <mergeCell ref="E55:E56"/>
    <mergeCell ref="G55:G56"/>
    <mergeCell ref="H55:H56"/>
    <mergeCell ref="K55:K56"/>
    <mergeCell ref="D65:D66"/>
    <mergeCell ref="F61:F62"/>
    <mergeCell ref="F63:F64"/>
    <mergeCell ref="T61:T62"/>
    <mergeCell ref="U61:U62"/>
    <mergeCell ref="V61:V62"/>
    <mergeCell ref="D57:D58"/>
    <mergeCell ref="E57:E58"/>
    <mergeCell ref="G57:G58"/>
    <mergeCell ref="D61:D62"/>
    <mergeCell ref="E61:E62"/>
    <mergeCell ref="R47:S48"/>
    <mergeCell ref="P43:P44"/>
    <mergeCell ref="Q43:Q44"/>
    <mergeCell ref="R43:S44"/>
    <mergeCell ref="V41:V42"/>
    <mergeCell ref="T39:T40"/>
    <mergeCell ref="AE37:AE38"/>
    <mergeCell ref="AF37:AF38"/>
    <mergeCell ref="T55:T56"/>
    <mergeCell ref="U55:U56"/>
    <mergeCell ref="V55:V56"/>
    <mergeCell ref="U39:U40"/>
    <mergeCell ref="V39:V40"/>
    <mergeCell ref="T37:T38"/>
    <mergeCell ref="U37:U38"/>
    <mergeCell ref="V37:V38"/>
    <mergeCell ref="T51:T52"/>
    <mergeCell ref="U51:U52"/>
    <mergeCell ref="V51:V52"/>
    <mergeCell ref="P51:P52"/>
    <mergeCell ref="Q51:Q52"/>
    <mergeCell ref="R51:S52"/>
    <mergeCell ref="V53:V54"/>
    <mergeCell ref="P53:P54"/>
    <mergeCell ref="Q53:Q54"/>
    <mergeCell ref="T49:T50"/>
    <mergeCell ref="Y41:Y42"/>
    <mergeCell ref="Z41:Z42"/>
    <mergeCell ref="AA41:AA42"/>
    <mergeCell ref="AB41:AC42"/>
    <mergeCell ref="AD41:AD42"/>
    <mergeCell ref="AE41:AE42"/>
    <mergeCell ref="AK28:AN28"/>
    <mergeCell ref="AK29:AN29"/>
    <mergeCell ref="AK30:AN30"/>
    <mergeCell ref="AK31:AN31"/>
    <mergeCell ref="AK32:AN32"/>
    <mergeCell ref="AK33:AN33"/>
    <mergeCell ref="AK56:AN56"/>
    <mergeCell ref="AK57:AN57"/>
    <mergeCell ref="AK58:AN58"/>
    <mergeCell ref="AK44:AN44"/>
    <mergeCell ref="AK45:AN45"/>
    <mergeCell ref="AK46:AN46"/>
    <mergeCell ref="AK34:AN34"/>
    <mergeCell ref="U49:U50"/>
    <mergeCell ref="V49:V50"/>
    <mergeCell ref="O49:O50"/>
    <mergeCell ref="AA31:AA32"/>
    <mergeCell ref="W29:X30"/>
    <mergeCell ref="Y29:Y30"/>
    <mergeCell ref="Z29:Z30"/>
    <mergeCell ref="AA29:AA30"/>
    <mergeCell ref="V43:V44"/>
    <mergeCell ref="W35:X36"/>
    <mergeCell ref="Y35:Y36"/>
    <mergeCell ref="Z35:Z36"/>
    <mergeCell ref="AA35:AA36"/>
    <mergeCell ref="AB35:AC36"/>
    <mergeCell ref="AK55:AN55"/>
    <mergeCell ref="AK35:AN35"/>
    <mergeCell ref="AK36:AN36"/>
    <mergeCell ref="AK37:AN37"/>
    <mergeCell ref="AK38:AN38"/>
    <mergeCell ref="AK39:AN39"/>
    <mergeCell ref="AK40:AN40"/>
    <mergeCell ref="AK41:AN41"/>
    <mergeCell ref="AK42:AN42"/>
    <mergeCell ref="AK43:AN43"/>
    <mergeCell ref="AK21:AN21"/>
    <mergeCell ref="AK22:AN22"/>
    <mergeCell ref="AK23:AN23"/>
    <mergeCell ref="W21:X22"/>
    <mergeCell ref="Y21:Y22"/>
    <mergeCell ref="Z21:Z22"/>
    <mergeCell ref="AA21:AA22"/>
    <mergeCell ref="AB21:AC22"/>
    <mergeCell ref="AD35:AD36"/>
    <mergeCell ref="AE35:AE36"/>
    <mergeCell ref="AF35:AF36"/>
    <mergeCell ref="W37:X38"/>
    <mergeCell ref="Y37:Y38"/>
    <mergeCell ref="Z37:Z38"/>
    <mergeCell ref="AA37:AA38"/>
    <mergeCell ref="AB37:AC38"/>
    <mergeCell ref="AD37:AD38"/>
    <mergeCell ref="AD27:AD28"/>
    <mergeCell ref="AE27:AE28"/>
    <mergeCell ref="AF27:AF28"/>
    <mergeCell ref="W31:X32"/>
    <mergeCell ref="AB23:AC24"/>
    <mergeCell ref="AD23:AD24"/>
    <mergeCell ref="AE23:AE24"/>
    <mergeCell ref="AF23:AF24"/>
    <mergeCell ref="AA33:AA34"/>
    <mergeCell ref="W41:X42"/>
    <mergeCell ref="M13:N14"/>
    <mergeCell ref="O13:O14"/>
    <mergeCell ref="L21:L22"/>
    <mergeCell ref="O21:O22"/>
    <mergeCell ref="P21:P22"/>
    <mergeCell ref="Q21:Q22"/>
    <mergeCell ref="T21:T22"/>
    <mergeCell ref="U21:U22"/>
    <mergeCell ref="V21:V22"/>
    <mergeCell ref="T17:T18"/>
    <mergeCell ref="U17:U18"/>
    <mergeCell ref="V17:V18"/>
    <mergeCell ref="L17:L18"/>
    <mergeCell ref="AD15:AD16"/>
    <mergeCell ref="Y17:Y18"/>
    <mergeCell ref="Z17:Z18"/>
    <mergeCell ref="T19:T20"/>
    <mergeCell ref="U19:U20"/>
    <mergeCell ref="V19:V20"/>
    <mergeCell ref="M19:N20"/>
    <mergeCell ref="M21:N22"/>
    <mergeCell ref="AD19:AD20"/>
    <mergeCell ref="W19:X20"/>
    <mergeCell ref="AD21:AD22"/>
    <mergeCell ref="AB15:AC16"/>
    <mergeCell ref="AA15:AA16"/>
    <mergeCell ref="Z15:Z16"/>
    <mergeCell ref="Y15:Y16"/>
    <mergeCell ref="W15:X16"/>
    <mergeCell ref="AK24:AN24"/>
    <mergeCell ref="AK25:AN25"/>
    <mergeCell ref="AK26:AN26"/>
    <mergeCell ref="AK27:AN27"/>
    <mergeCell ref="AE15:AE16"/>
    <mergeCell ref="AF15:AF16"/>
    <mergeCell ref="AE21:AE22"/>
    <mergeCell ref="AA17:AA18"/>
    <mergeCell ref="AB17:AC18"/>
    <mergeCell ref="AD17:AD18"/>
    <mergeCell ref="AE17:AE18"/>
    <mergeCell ref="AF17:AF18"/>
    <mergeCell ref="I19:J20"/>
    <mergeCell ref="I21:J22"/>
    <mergeCell ref="I23:J24"/>
    <mergeCell ref="I25:J26"/>
    <mergeCell ref="I27:J28"/>
    <mergeCell ref="AG23:AH24"/>
    <mergeCell ref="AI23:AI24"/>
    <mergeCell ref="AJ23:AJ24"/>
    <mergeCell ref="AG25:AH26"/>
    <mergeCell ref="AI25:AI26"/>
    <mergeCell ref="AG15:AH16"/>
    <mergeCell ref="AI15:AI16"/>
    <mergeCell ref="AJ15:AJ16"/>
    <mergeCell ref="AG17:AH18"/>
    <mergeCell ref="AI17:AI18"/>
    <mergeCell ref="AJ17:AJ18"/>
    <mergeCell ref="AG19:AH20"/>
    <mergeCell ref="W17:X18"/>
    <mergeCell ref="AE19:AE20"/>
    <mergeCell ref="AF19:AF20"/>
    <mergeCell ref="M29:N30"/>
    <mergeCell ref="L19:L20"/>
    <mergeCell ref="I71:J72"/>
    <mergeCell ref="O61:O62"/>
    <mergeCell ref="P61:P62"/>
    <mergeCell ref="K57:K58"/>
    <mergeCell ref="L57:L58"/>
    <mergeCell ref="M57:N58"/>
    <mergeCell ref="O57:O58"/>
    <mergeCell ref="P57:P58"/>
    <mergeCell ref="P55:P56"/>
    <mergeCell ref="P71:P72"/>
    <mergeCell ref="M65:N66"/>
    <mergeCell ref="M67:N68"/>
    <mergeCell ref="M69:N70"/>
    <mergeCell ref="M71:N72"/>
    <mergeCell ref="L65:L66"/>
    <mergeCell ref="L51:L52"/>
    <mergeCell ref="O51:O52"/>
    <mergeCell ref="O71:O72"/>
    <mergeCell ref="I59:J60"/>
    <mergeCell ref="K59:K60"/>
    <mergeCell ref="L59:L60"/>
    <mergeCell ref="M59:N60"/>
    <mergeCell ref="O59:O60"/>
    <mergeCell ref="I31:J32"/>
    <mergeCell ref="I33:J34"/>
    <mergeCell ref="I35:J36"/>
    <mergeCell ref="I37:J38"/>
    <mergeCell ref="L39:L40"/>
    <mergeCell ref="O39:O40"/>
    <mergeCell ref="P39:P40"/>
    <mergeCell ref="Q65:Q66"/>
    <mergeCell ref="AK59:AN59"/>
    <mergeCell ref="AK60:AN60"/>
    <mergeCell ref="AK61:AN61"/>
    <mergeCell ref="AK62:AN62"/>
    <mergeCell ref="AK63:AN63"/>
    <mergeCell ref="AK64:AN64"/>
    <mergeCell ref="T63:T64"/>
    <mergeCell ref="U63:U64"/>
    <mergeCell ref="AK65:AN65"/>
    <mergeCell ref="AK66:AN66"/>
    <mergeCell ref="P69:P70"/>
    <mergeCell ref="T71:T72"/>
    <mergeCell ref="U71:U72"/>
    <mergeCell ref="V71:V72"/>
    <mergeCell ref="L71:L72"/>
    <mergeCell ref="Q67:Q68"/>
    <mergeCell ref="U65:U66"/>
    <mergeCell ref="V65:V66"/>
    <mergeCell ref="T59:T60"/>
    <mergeCell ref="U59:U60"/>
    <mergeCell ref="Q61:Q62"/>
    <mergeCell ref="Q71:Q72"/>
    <mergeCell ref="T67:T68"/>
    <mergeCell ref="U67:U68"/>
    <mergeCell ref="V67:V68"/>
    <mergeCell ref="AK67:AN67"/>
    <mergeCell ref="AK68:AN68"/>
    <mergeCell ref="AE69:AE70"/>
    <mergeCell ref="AF69:AF70"/>
    <mergeCell ref="W65:X66"/>
    <mergeCell ref="Y65:Y66"/>
    <mergeCell ref="E65:E66"/>
    <mergeCell ref="G65:G66"/>
    <mergeCell ref="H65:H66"/>
    <mergeCell ref="C67:C68"/>
    <mergeCell ref="D67:D68"/>
    <mergeCell ref="E67:E68"/>
    <mergeCell ref="G71:G72"/>
    <mergeCell ref="H71:H72"/>
    <mergeCell ref="K71:K72"/>
    <mergeCell ref="L69:L70"/>
    <mergeCell ref="O69:O70"/>
    <mergeCell ref="O67:O68"/>
    <mergeCell ref="P67:P68"/>
    <mergeCell ref="I65:J66"/>
    <mergeCell ref="I67:J68"/>
    <mergeCell ref="I69:J70"/>
    <mergeCell ref="C65:C66"/>
    <mergeCell ref="AK74:AN74"/>
    <mergeCell ref="W71:X72"/>
    <mergeCell ref="Y71:Y72"/>
    <mergeCell ref="Z71:Z72"/>
    <mergeCell ref="AA71:AA72"/>
    <mergeCell ref="AB71:AC72"/>
    <mergeCell ref="AD71:AD72"/>
    <mergeCell ref="G63:G64"/>
    <mergeCell ref="H63:H64"/>
    <mergeCell ref="I63:J64"/>
    <mergeCell ref="K63:K64"/>
    <mergeCell ref="L63:L64"/>
    <mergeCell ref="M63:N64"/>
    <mergeCell ref="O63:O64"/>
    <mergeCell ref="H61:H62"/>
    <mergeCell ref="C69:C70"/>
    <mergeCell ref="D69:D70"/>
    <mergeCell ref="E69:E70"/>
    <mergeCell ref="G69:G70"/>
    <mergeCell ref="H69:H70"/>
    <mergeCell ref="K69:K70"/>
    <mergeCell ref="Q69:Q70"/>
    <mergeCell ref="R65:S66"/>
    <mergeCell ref="R67:S68"/>
    <mergeCell ref="R69:S70"/>
    <mergeCell ref="I61:J62"/>
    <mergeCell ref="K61:K62"/>
    <mergeCell ref="L61:L62"/>
    <mergeCell ref="M61:N62"/>
    <mergeCell ref="P63:P64"/>
    <mergeCell ref="Q63:Q64"/>
    <mergeCell ref="R63:S64"/>
    <mergeCell ref="AE65:AE66"/>
    <mergeCell ref="AF65:AF66"/>
    <mergeCell ref="Y31:Y32"/>
    <mergeCell ref="G67:G68"/>
    <mergeCell ref="H67:H68"/>
    <mergeCell ref="K67:K68"/>
    <mergeCell ref="L67:L68"/>
    <mergeCell ref="K65:K66"/>
    <mergeCell ref="C71:C72"/>
    <mergeCell ref="AK71:AN71"/>
    <mergeCell ref="AK72:AN72"/>
    <mergeCell ref="C73:C74"/>
    <mergeCell ref="D73:D74"/>
    <mergeCell ref="E73:E74"/>
    <mergeCell ref="G73:G74"/>
    <mergeCell ref="H73:H74"/>
    <mergeCell ref="I73:J74"/>
    <mergeCell ref="K73:K74"/>
    <mergeCell ref="L73:L74"/>
    <mergeCell ref="M73:N74"/>
    <mergeCell ref="O73:O74"/>
    <mergeCell ref="P73:P74"/>
    <mergeCell ref="Q73:Q74"/>
    <mergeCell ref="R73:S74"/>
    <mergeCell ref="T73:T74"/>
    <mergeCell ref="U73:U74"/>
    <mergeCell ref="V73:V74"/>
    <mergeCell ref="AK73:AN73"/>
    <mergeCell ref="AG73:AH74"/>
    <mergeCell ref="AA73:AA74"/>
    <mergeCell ref="AB73:AC74"/>
    <mergeCell ref="AD73:AD74"/>
    <mergeCell ref="AE73:AE74"/>
    <mergeCell ref="AF73:AF74"/>
    <mergeCell ref="W69:X70"/>
    <mergeCell ref="Y69:Y70"/>
    <mergeCell ref="Z69:Z70"/>
    <mergeCell ref="AA69:AA70"/>
    <mergeCell ref="AB69:AC70"/>
    <mergeCell ref="AD69:AD70"/>
    <mergeCell ref="W25:X26"/>
    <mergeCell ref="Y25:Y26"/>
    <mergeCell ref="Z25:Z26"/>
    <mergeCell ref="AA25:AA26"/>
    <mergeCell ref="AB25:AC26"/>
    <mergeCell ref="AD25:AD26"/>
    <mergeCell ref="AE25:AE26"/>
    <mergeCell ref="AF25:AF26"/>
    <mergeCell ref="W27:X28"/>
    <mergeCell ref="Y27:Y28"/>
    <mergeCell ref="Z27:Z28"/>
    <mergeCell ref="AA27:AA28"/>
    <mergeCell ref="AB27:AC28"/>
    <mergeCell ref="AB33:AC34"/>
    <mergeCell ref="AD33:AD34"/>
    <mergeCell ref="AE33:AE34"/>
    <mergeCell ref="AF33:AF34"/>
    <mergeCell ref="AB31:AC32"/>
    <mergeCell ref="AD31:AD32"/>
    <mergeCell ref="AE31:AE32"/>
    <mergeCell ref="AF31:AF32"/>
    <mergeCell ref="W33:X34"/>
    <mergeCell ref="Y33:Y34"/>
    <mergeCell ref="Z33:Z34"/>
    <mergeCell ref="W39:X40"/>
    <mergeCell ref="Y39:Y40"/>
    <mergeCell ref="Z39:Z40"/>
    <mergeCell ref="AA39:AA40"/>
    <mergeCell ref="AB39:AC40"/>
    <mergeCell ref="AD39:AD40"/>
    <mergeCell ref="AE39:AE40"/>
    <mergeCell ref="AF39:AF40"/>
    <mergeCell ref="Z31:Z32"/>
    <mergeCell ref="AB29:AC30"/>
    <mergeCell ref="AD29:AD30"/>
    <mergeCell ref="AE29:AE30"/>
    <mergeCell ref="AF29:AF30"/>
    <mergeCell ref="AF21:AF22"/>
    <mergeCell ref="W23:X24"/>
    <mergeCell ref="Y23:Y24"/>
    <mergeCell ref="Z23:Z24"/>
    <mergeCell ref="AA23:AA24"/>
    <mergeCell ref="AF41:AF42"/>
    <mergeCell ref="W43:X44"/>
    <mergeCell ref="Y43:Y44"/>
    <mergeCell ref="Z43:Z44"/>
    <mergeCell ref="AA43:AA44"/>
    <mergeCell ref="AB43:AC44"/>
    <mergeCell ref="AD43:AD44"/>
    <mergeCell ref="AE43:AE44"/>
    <mergeCell ref="AF43:AF44"/>
    <mergeCell ref="W45:X46"/>
    <mergeCell ref="Y45:Y46"/>
    <mergeCell ref="Z45:Z46"/>
    <mergeCell ref="AA45:AA46"/>
    <mergeCell ref="AB45:AC46"/>
    <mergeCell ref="AD45:AD46"/>
    <mergeCell ref="AE45:AE46"/>
    <mergeCell ref="AF45:AF46"/>
    <mergeCell ref="W47:X48"/>
    <mergeCell ref="Y47:Y48"/>
    <mergeCell ref="Z47:Z48"/>
    <mergeCell ref="AA47:AA48"/>
    <mergeCell ref="AB47:AC48"/>
    <mergeCell ref="AD47:AD48"/>
    <mergeCell ref="AE47:AE48"/>
    <mergeCell ref="AF47:AF48"/>
    <mergeCell ref="W49:X50"/>
    <mergeCell ref="Y49:Y50"/>
    <mergeCell ref="Z49:Z50"/>
    <mergeCell ref="AA49:AA50"/>
    <mergeCell ref="AB49:AC50"/>
    <mergeCell ref="AD49:AD50"/>
    <mergeCell ref="AE49:AE50"/>
    <mergeCell ref="AF49:AF50"/>
    <mergeCell ref="W61:X62"/>
    <mergeCell ref="Y61:Y62"/>
    <mergeCell ref="Z61:Z62"/>
    <mergeCell ref="AA61:AA62"/>
    <mergeCell ref="AB61:AC62"/>
    <mergeCell ref="AD61:AD62"/>
    <mergeCell ref="AE61:AE62"/>
    <mergeCell ref="AF61:AF62"/>
    <mergeCell ref="W51:X52"/>
    <mergeCell ref="Y51:Y52"/>
    <mergeCell ref="Z51:Z52"/>
    <mergeCell ref="AA51:AA52"/>
    <mergeCell ref="AB51:AC52"/>
    <mergeCell ref="AD51:AD52"/>
    <mergeCell ref="AE51:AE52"/>
    <mergeCell ref="AF51:AF52"/>
    <mergeCell ref="AA53:AA54"/>
    <mergeCell ref="AB53:AC54"/>
    <mergeCell ref="AD53:AD54"/>
    <mergeCell ref="AE53:AE54"/>
    <mergeCell ref="AF53:AF54"/>
    <mergeCell ref="W55:X56"/>
    <mergeCell ref="Y55:Y56"/>
    <mergeCell ref="Z55:Z56"/>
    <mergeCell ref="AA55:AA56"/>
    <mergeCell ref="AB55:AC56"/>
    <mergeCell ref="AD55:AD56"/>
    <mergeCell ref="AE55:AE56"/>
    <mergeCell ref="AF55:AF56"/>
    <mergeCell ref="W63:X64"/>
    <mergeCell ref="Y63:Y64"/>
    <mergeCell ref="Z63:Z64"/>
    <mergeCell ref="AA63:AA64"/>
    <mergeCell ref="AB63:AC64"/>
    <mergeCell ref="AD63:AD64"/>
    <mergeCell ref="AE63:AE64"/>
    <mergeCell ref="AF63:AF64"/>
    <mergeCell ref="W73:X74"/>
    <mergeCell ref="Y73:Y74"/>
    <mergeCell ref="Z73:Z74"/>
    <mergeCell ref="W67:X68"/>
    <mergeCell ref="Y67:Y68"/>
    <mergeCell ref="Z67:Z68"/>
    <mergeCell ref="AA67:AA68"/>
    <mergeCell ref="AG29:AH30"/>
    <mergeCell ref="AG71:AH72"/>
    <mergeCell ref="W57:X58"/>
    <mergeCell ref="Y57:Y58"/>
    <mergeCell ref="Z57:Z58"/>
    <mergeCell ref="AA57:AA58"/>
    <mergeCell ref="AB57:AC58"/>
    <mergeCell ref="AD57:AD58"/>
    <mergeCell ref="AE57:AE58"/>
    <mergeCell ref="AF57:AF58"/>
    <mergeCell ref="W59:X60"/>
    <mergeCell ref="Y59:Y60"/>
    <mergeCell ref="Z59:Z60"/>
    <mergeCell ref="AA59:AA60"/>
    <mergeCell ref="AB59:AC60"/>
    <mergeCell ref="AD59:AD60"/>
    <mergeCell ref="AD67:AD68"/>
    <mergeCell ref="AE67:AE68"/>
    <mergeCell ref="AF67:AF68"/>
    <mergeCell ref="AG65:AH66"/>
    <mergeCell ref="AE59:AE60"/>
    <mergeCell ref="AF59:AF60"/>
    <mergeCell ref="W53:X54"/>
    <mergeCell ref="Y53:Y54"/>
    <mergeCell ref="Z53:Z54"/>
    <mergeCell ref="AJ65:AJ66"/>
    <mergeCell ref="AG67:AH68"/>
    <mergeCell ref="AG69:AH70"/>
    <mergeCell ref="AJ33:AJ34"/>
    <mergeCell ref="AG35:AH36"/>
    <mergeCell ref="AI35:AI36"/>
    <mergeCell ref="AJ35:AJ36"/>
    <mergeCell ref="AG37:AH38"/>
    <mergeCell ref="AI37:AI38"/>
    <mergeCell ref="AJ37:AJ38"/>
    <mergeCell ref="AG49:AH50"/>
    <mergeCell ref="AI49:AI50"/>
    <mergeCell ref="AJ49:AJ50"/>
    <mergeCell ref="AG51:AH52"/>
    <mergeCell ref="AI51:AI52"/>
    <mergeCell ref="AJ51:AJ52"/>
    <mergeCell ref="AG47:AH48"/>
    <mergeCell ref="AI47:AI48"/>
    <mergeCell ref="AJ47:AJ48"/>
    <mergeCell ref="AG63:AH64"/>
    <mergeCell ref="AI63:AI64"/>
    <mergeCell ref="AJ63:AJ64"/>
    <mergeCell ref="AI69:AI70"/>
    <mergeCell ref="AJ69:AJ70"/>
    <mergeCell ref="AI19:AI20"/>
    <mergeCell ref="AJ19:AJ20"/>
    <mergeCell ref="AG21:AH22"/>
    <mergeCell ref="AI21:AI22"/>
    <mergeCell ref="AJ21:AJ22"/>
    <mergeCell ref="AI27:AI28"/>
    <mergeCell ref="AJ27:AJ28"/>
    <mergeCell ref="AG55:AH56"/>
    <mergeCell ref="AI55:AI56"/>
    <mergeCell ref="AJ55:AJ56"/>
    <mergeCell ref="AG57:AH58"/>
    <mergeCell ref="AI57:AI58"/>
    <mergeCell ref="AJ57:AJ58"/>
    <mergeCell ref="AG59:AH60"/>
    <mergeCell ref="AI59:AI60"/>
    <mergeCell ref="AJ59:AJ60"/>
    <mergeCell ref="AG61:AH62"/>
    <mergeCell ref="AI61:AI62"/>
    <mergeCell ref="AJ61:AJ62"/>
    <mergeCell ref="AI29:AI30"/>
    <mergeCell ref="AJ29:AJ30"/>
    <mergeCell ref="AG31:AH32"/>
    <mergeCell ref="AJ25:AJ26"/>
    <mergeCell ref="AG27:AH28"/>
    <mergeCell ref="BA15:BA16"/>
    <mergeCell ref="BA17:BA18"/>
    <mergeCell ref="BA19:BA20"/>
    <mergeCell ref="BA21:BA22"/>
    <mergeCell ref="BA23:BA24"/>
    <mergeCell ref="BA25:BA26"/>
    <mergeCell ref="BA27:BA28"/>
    <mergeCell ref="BA29:BA30"/>
    <mergeCell ref="BA31:BA32"/>
    <mergeCell ref="BA33:BA34"/>
    <mergeCell ref="BA35:BA36"/>
    <mergeCell ref="BA37:BA38"/>
    <mergeCell ref="BA39:BA40"/>
    <mergeCell ref="BA41:BA42"/>
    <mergeCell ref="BA43:BA44"/>
    <mergeCell ref="BA45:BA46"/>
    <mergeCell ref="AI73:AI74"/>
    <mergeCell ref="AJ73:AJ74"/>
    <mergeCell ref="AI53:AI54"/>
    <mergeCell ref="AJ53:AJ54"/>
    <mergeCell ref="AK47:AN47"/>
    <mergeCell ref="AK48:AN48"/>
    <mergeCell ref="AK49:AN49"/>
    <mergeCell ref="AK50:AN50"/>
    <mergeCell ref="AK51:AN51"/>
    <mergeCell ref="AK52:AN52"/>
    <mergeCell ref="AK53:AN53"/>
    <mergeCell ref="AK54:AN54"/>
    <mergeCell ref="AX31:AX32"/>
    <mergeCell ref="AX33:AX34"/>
    <mergeCell ref="AX35:AX36"/>
    <mergeCell ref="AX37:AX38"/>
    <mergeCell ref="BA47:BA48"/>
    <mergeCell ref="BA49:BA50"/>
    <mergeCell ref="BA51:BA52"/>
    <mergeCell ref="BA53:BA54"/>
    <mergeCell ref="BA55:BA56"/>
    <mergeCell ref="BA57:BA58"/>
    <mergeCell ref="BA59:BA60"/>
    <mergeCell ref="BA61:BA62"/>
    <mergeCell ref="BA63:BA64"/>
    <mergeCell ref="BA65:BA66"/>
    <mergeCell ref="BA67:BA68"/>
    <mergeCell ref="BA69:BA70"/>
    <mergeCell ref="BA71:BA72"/>
    <mergeCell ref="BA73:BA74"/>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G53:AH54"/>
    <mergeCell ref="B6:C10"/>
    <mergeCell ref="B11:C12"/>
    <mergeCell ref="B13:C14"/>
    <mergeCell ref="F2:G2"/>
    <mergeCell ref="F3:G3"/>
    <mergeCell ref="H2:I2"/>
    <mergeCell ref="H3:I3"/>
    <mergeCell ref="BO35:BR35"/>
    <mergeCell ref="BO36:BR36"/>
    <mergeCell ref="BO37:BR37"/>
    <mergeCell ref="BO38:BR38"/>
    <mergeCell ref="BO39:BR39"/>
    <mergeCell ref="N2:O2"/>
    <mergeCell ref="J2:M2"/>
    <mergeCell ref="J3:M3"/>
    <mergeCell ref="N3:O3"/>
    <mergeCell ref="E2:E3"/>
    <mergeCell ref="B2:C3"/>
    <mergeCell ref="D2:D3"/>
    <mergeCell ref="W2:AB3"/>
    <mergeCell ref="AC2:AE3"/>
    <mergeCell ref="AH2:AH3"/>
    <mergeCell ref="AI2:AK3"/>
    <mergeCell ref="AL2:AM3"/>
    <mergeCell ref="AN2:AN3"/>
    <mergeCell ref="U4:AL5"/>
    <mergeCell ref="AO2:AR2"/>
    <mergeCell ref="B17:B18"/>
    <mergeCell ref="B19:B20"/>
    <mergeCell ref="B21:B22"/>
    <mergeCell ref="B23:B24"/>
    <mergeCell ref="B25:B26"/>
    <mergeCell ref="B27:B28"/>
    <mergeCell ref="B29:B30"/>
    <mergeCell ref="B31:B32"/>
    <mergeCell ref="B33:B34"/>
    <mergeCell ref="B35:B36"/>
    <mergeCell ref="B37:B38"/>
    <mergeCell ref="B39:B40"/>
    <mergeCell ref="BO40:BR40"/>
    <mergeCell ref="BO41:BR41"/>
    <mergeCell ref="BO42:BR42"/>
    <mergeCell ref="BN15:BR15"/>
    <mergeCell ref="BO34:BR34"/>
    <mergeCell ref="BS3:BV3"/>
    <mergeCell ref="BS5:BT5"/>
    <mergeCell ref="BS6:BT6"/>
    <mergeCell ref="BS7:BT7"/>
    <mergeCell ref="BS8:BT8"/>
    <mergeCell ref="BS9:BT9"/>
    <mergeCell ref="BS10:BT10"/>
    <mergeCell ref="BS11:BT11"/>
    <mergeCell ref="BJ15:BJ16"/>
    <mergeCell ref="BJ17:BJ18"/>
    <mergeCell ref="BJ19:BJ20"/>
    <mergeCell ref="BJ21:BJ22"/>
    <mergeCell ref="BJ23:BJ24"/>
    <mergeCell ref="BJ25:BJ26"/>
    <mergeCell ref="BJ27:BJ28"/>
    <mergeCell ref="BJ29:BJ30"/>
    <mergeCell ref="BJ31:BJ32"/>
    <mergeCell ref="BJ33:BJ34"/>
    <mergeCell ref="BJ35:BJ36"/>
    <mergeCell ref="BJ37:BJ38"/>
    <mergeCell ref="BJ39:BJ40"/>
    <mergeCell ref="BJ41:BJ42"/>
    <mergeCell ref="BO25:BR25"/>
    <mergeCell ref="BO26:BR26"/>
    <mergeCell ref="BO27:BR27"/>
    <mergeCell ref="BO28:BR28"/>
    <mergeCell ref="BO29:BR29"/>
    <mergeCell ref="BJ43:BJ44"/>
    <mergeCell ref="BJ45:BJ46"/>
    <mergeCell ref="BJ47:BJ48"/>
    <mergeCell ref="BJ49:BJ50"/>
    <mergeCell ref="BJ51:BJ52"/>
    <mergeCell ref="BJ53:BJ54"/>
    <mergeCell ref="BJ55:BJ56"/>
    <mergeCell ref="BJ57:BJ58"/>
    <mergeCell ref="BJ59:BJ60"/>
    <mergeCell ref="BJ61:BJ62"/>
    <mergeCell ref="BL59:BL60"/>
    <mergeCell ref="BL61:BL62"/>
    <mergeCell ref="BJ63:BJ64"/>
    <mergeCell ref="BJ65:BJ66"/>
    <mergeCell ref="BJ67:BJ68"/>
    <mergeCell ref="BJ69:BJ70"/>
    <mergeCell ref="BJ71:BJ72"/>
    <mergeCell ref="BJ73:BJ74"/>
    <mergeCell ref="BK15:BK16"/>
    <mergeCell ref="BK17:BK18"/>
    <mergeCell ref="BK19:BK20"/>
    <mergeCell ref="BK21:BK22"/>
    <mergeCell ref="BK23:BK24"/>
    <mergeCell ref="BK25:BK26"/>
    <mergeCell ref="BK27:BK28"/>
    <mergeCell ref="BK29:BK30"/>
    <mergeCell ref="BK31:BK32"/>
    <mergeCell ref="BK33:BK34"/>
    <mergeCell ref="BK35:BK36"/>
    <mergeCell ref="BK37:BK38"/>
    <mergeCell ref="BK39:BK40"/>
    <mergeCell ref="BK41:BK42"/>
    <mergeCell ref="BK43:BK44"/>
    <mergeCell ref="BK45:BK46"/>
    <mergeCell ref="BK47:BK48"/>
    <mergeCell ref="BK49:BK50"/>
    <mergeCell ref="BK51:BK52"/>
    <mergeCell ref="BK53:BK54"/>
    <mergeCell ref="BK55:BK56"/>
    <mergeCell ref="BK57:BK58"/>
    <mergeCell ref="BK59:BK60"/>
    <mergeCell ref="BK61:BK62"/>
    <mergeCell ref="BK63:BK64"/>
    <mergeCell ref="BK65:BK66"/>
    <mergeCell ref="BK67:BK68"/>
    <mergeCell ref="BK69:BK70"/>
    <mergeCell ref="BK71:BK72"/>
    <mergeCell ref="BK73:BK74"/>
    <mergeCell ref="BL15:BL16"/>
    <mergeCell ref="BL17:BL18"/>
    <mergeCell ref="BL19:BL20"/>
    <mergeCell ref="BL21:BL22"/>
    <mergeCell ref="BL23:BL24"/>
    <mergeCell ref="BL25:BL26"/>
    <mergeCell ref="BL27:BL28"/>
    <mergeCell ref="BL29:BL30"/>
    <mergeCell ref="BL31:BL32"/>
    <mergeCell ref="BL33:BL34"/>
    <mergeCell ref="BL35:BL36"/>
    <mergeCell ref="BL37:BL38"/>
    <mergeCell ref="BL39:BL40"/>
    <mergeCell ref="BL41:BL42"/>
    <mergeCell ref="BL43:BL44"/>
    <mergeCell ref="BL45:BL46"/>
    <mergeCell ref="BL47:BL48"/>
    <mergeCell ref="BL49:BL50"/>
    <mergeCell ref="BL51:BL52"/>
    <mergeCell ref="BL53:BL54"/>
    <mergeCell ref="BL55:BL56"/>
    <mergeCell ref="BL57:BL58"/>
    <mergeCell ref="BL67:BL68"/>
    <mergeCell ref="BL69:BL70"/>
    <mergeCell ref="BL63:BL64"/>
    <mergeCell ref="BL65:BL66"/>
    <mergeCell ref="Z11:Z12"/>
    <mergeCell ref="Y11:Y12"/>
    <mergeCell ref="W11:X12"/>
    <mergeCell ref="AI8:AJ8"/>
    <mergeCell ref="AG7:AJ7"/>
    <mergeCell ref="AB7:AF7"/>
    <mergeCell ref="W7:AA7"/>
    <mergeCell ref="BL71:BL72"/>
    <mergeCell ref="BL73:BL74"/>
    <mergeCell ref="AJ67:AJ68"/>
    <mergeCell ref="AI67:AI68"/>
    <mergeCell ref="AB67:AC68"/>
    <mergeCell ref="AJ45:AJ46"/>
    <mergeCell ref="AI45:AI46"/>
    <mergeCell ref="AG45:AH46"/>
    <mergeCell ref="AJ43:AJ44"/>
    <mergeCell ref="AI43:AI44"/>
    <mergeCell ref="AG43:AH44"/>
    <mergeCell ref="AJ41:AJ42"/>
    <mergeCell ref="AI41:AI42"/>
    <mergeCell ref="AG41:AH42"/>
    <mergeCell ref="AJ39:AJ40"/>
    <mergeCell ref="AI39:AI40"/>
    <mergeCell ref="AG39:AH40"/>
    <mergeCell ref="AI33:AI34"/>
    <mergeCell ref="AG33:AH34"/>
    <mergeCell ref="AJ31:AJ32"/>
    <mergeCell ref="AI31:AI32"/>
    <mergeCell ref="AB19:AC20"/>
    <mergeCell ref="AA19:AA20"/>
    <mergeCell ref="Z19:Z20"/>
    <mergeCell ref="Y19:Y20"/>
  </mergeCells>
  <phoneticPr fontId="1"/>
  <dataValidations count="7">
    <dataValidation type="list" allowBlank="1" showInputMessage="1" showErrorMessage="1" sqref="I15:J74" xr:uid="{00000000-0002-0000-0500-000000000000}">
      <formula1>"　,宿泊,日帰り"</formula1>
    </dataValidation>
    <dataValidation type="list" allowBlank="1" showInputMessage="1" showErrorMessage="1" sqref="O15:Q74 K15:L74 G15:H74 T15:V74 Y15:AA74 AD15:AF74 AI15:AJ74" xr:uid="{00000000-0002-0000-0500-000001000000}">
      <formula1>"　,○"</formula1>
    </dataValidation>
    <dataValidation imeMode="disabled" allowBlank="1" showInputMessage="1" showErrorMessage="1" sqref="AF2 AL2" xr:uid="{00000000-0002-0000-0500-000002000000}"/>
    <dataValidation type="list" allowBlank="1" showInputMessage="1" showErrorMessage="1" sqref="F11:F14" xr:uid="{00000000-0002-0000-0500-000003000000}">
      <formula1>"2歳児以下,3歳-学齢前,小学生,中学生,高校生(～18歳),一般(19歳～)"</formula1>
    </dataValidation>
    <dataValidation type="list" allowBlank="1" showInputMessage="1" showErrorMessage="1" sqref="M15:N74 R15:S74 W15:X74 AB15:AC74" xr:uid="{00000000-0002-0000-0500-000004000000}">
      <formula1>"　,宿泊,日帰り,退所"</formula1>
    </dataValidation>
    <dataValidation type="list" allowBlank="1" showInputMessage="1" showErrorMessage="1" sqref="AG15:AH74" xr:uid="{00000000-0002-0000-0500-000005000000}">
      <formula1>"　,日帰り,退所"</formula1>
    </dataValidation>
    <dataValidation type="list" allowBlank="1" showInputMessage="1" showErrorMessage="1" sqref="F15:F74" xr:uid="{00000000-0002-0000-0500-000006000000}">
      <formula1>$AU15:$BA15</formula1>
    </dataValidation>
  </dataValidations>
  <pageMargins left="0.70866141732283472" right="0.11811023622047245" top="0.39370078740157483" bottom="0.39370078740157483" header="0" footer="0"/>
  <pageSetup paperSize="9" scale="3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CW99"/>
  <sheetViews>
    <sheetView showGridLines="0" view="pageBreakPreview" zoomScale="70" zoomScaleNormal="86" zoomScaleSheetLayoutView="70" zoomScalePageLayoutView="59" workbookViewId="0">
      <pane ySplit="7" topLeftCell="A8" activePane="bottomLeft" state="frozen"/>
      <selection activeCell="D15" sqref="D15:D16"/>
      <selection pane="bottomLeft" activeCell="M2" sqref="M2"/>
    </sheetView>
  </sheetViews>
  <sheetFormatPr defaultRowHeight="13.5" x14ac:dyDescent="0.15"/>
  <cols>
    <col min="1" max="1" width="0.125" style="48" customWidth="1"/>
    <col min="2" max="2" width="5.375" style="48" customWidth="1"/>
    <col min="3" max="3" width="5.125" style="48" customWidth="1"/>
    <col min="4" max="4" width="5.25" style="48" customWidth="1"/>
    <col min="5" max="34" width="6.5" style="48" customWidth="1"/>
    <col min="35" max="37" width="6.375" style="48" customWidth="1"/>
    <col min="38" max="38" width="6.875" style="48" customWidth="1"/>
    <col min="39" max="40" width="5.625" style="48" customWidth="1"/>
    <col min="41" max="41" width="5" style="48" customWidth="1"/>
    <col min="42" max="42" width="1.25" style="48" customWidth="1"/>
    <col min="43" max="51" width="8.75" style="48" customWidth="1"/>
    <col min="52" max="16384" width="9" style="48"/>
  </cols>
  <sheetData>
    <row r="1" spans="1:101" ht="1.5" customHeight="1" thickBot="1" x14ac:dyDescent="0.4">
      <c r="B1" s="111"/>
      <c r="C1" s="112"/>
      <c r="D1" s="112"/>
      <c r="E1" s="111"/>
      <c r="F1" s="111"/>
      <c r="G1" s="111"/>
      <c r="H1" s="111"/>
      <c r="I1" s="111"/>
      <c r="J1" s="111"/>
      <c r="K1" s="111"/>
      <c r="L1" s="111"/>
      <c r="M1" s="111"/>
      <c r="N1" s="111"/>
      <c r="O1" s="111"/>
      <c r="S1" s="1093"/>
      <c r="T1" s="1094"/>
      <c r="U1" s="111"/>
      <c r="V1" s="111"/>
      <c r="W1" s="111"/>
      <c r="X1" s="111"/>
      <c r="AD1" s="111"/>
      <c r="AE1" s="111"/>
      <c r="AF1" s="112"/>
      <c r="AG1" s="113"/>
      <c r="AH1" s="113"/>
      <c r="AI1" s="113"/>
      <c r="AJ1" s="1079"/>
      <c r="AK1" s="1079"/>
      <c r="AL1" s="1080"/>
      <c r="AM1" s="1080"/>
      <c r="AN1" s="1077"/>
      <c r="AO1" s="1077"/>
      <c r="AP1" s="1077"/>
      <c r="AR1" s="1077"/>
      <c r="AS1" s="1077"/>
      <c r="AT1" s="1077"/>
      <c r="AU1" s="1077"/>
      <c r="AX1" s="48" t="s">
        <v>609</v>
      </c>
    </row>
    <row r="2" spans="1:101" ht="19.5" customHeight="1" thickBot="1" x14ac:dyDescent="0.4">
      <c r="B2" s="2765" t="s">
        <v>441</v>
      </c>
      <c r="C2" s="2766"/>
      <c r="D2" s="2766"/>
      <c r="E2" s="2748" t="str">
        <f>IF(AND(M2="○",O2="○",M3="○"),"ＯＫ","未完成")</f>
        <v>未完成</v>
      </c>
      <c r="F2" s="2749"/>
      <c r="G2" s="2749"/>
      <c r="H2" s="2749"/>
      <c r="I2" s="2750"/>
      <c r="J2" s="1168"/>
      <c r="K2" s="2757" t="s">
        <v>549</v>
      </c>
      <c r="L2" s="2758"/>
      <c r="M2" s="1203" t="str">
        <f>IF(AND(B6="○",AE5="○"),"○","×")</f>
        <v>×</v>
      </c>
      <c r="N2" s="1172" t="s">
        <v>442</v>
      </c>
      <c r="O2" s="1173" t="str">
        <f>IF(AND(AB12&lt;&gt;"",AE12&lt;&gt;"",AH12&lt;&gt;""),"○","×")</f>
        <v>○</v>
      </c>
      <c r="P2" s="1162" t="s">
        <v>443</v>
      </c>
      <c r="Q2" s="1162"/>
      <c r="R2" s="1162"/>
      <c r="S2" s="1162"/>
      <c r="T2" s="1162"/>
      <c r="U2" s="1162"/>
      <c r="V2" s="1162"/>
      <c r="W2" s="1162"/>
      <c r="X2" s="1162"/>
      <c r="Y2" s="1162"/>
      <c r="Z2" s="1162"/>
      <c r="AA2" s="1162"/>
      <c r="AB2" s="1162"/>
      <c r="AC2" s="1162"/>
      <c r="AD2" s="1162"/>
      <c r="AE2" s="1162"/>
      <c r="AF2" s="1162"/>
      <c r="AG2" s="1162"/>
      <c r="AH2" s="1162"/>
      <c r="AI2" s="1161"/>
      <c r="AJ2" s="1080"/>
      <c r="AK2" s="1080"/>
      <c r="AL2" s="1080"/>
      <c r="AM2" s="1077"/>
      <c r="AN2" s="1077"/>
      <c r="AO2" s="1077"/>
      <c r="AP2" s="1077"/>
      <c r="AZ2" s="125"/>
      <c r="BA2" s="125"/>
    </row>
    <row r="3" spans="1:101" ht="18.75" customHeight="1" thickBot="1" x14ac:dyDescent="0.2">
      <c r="B3" s="2767"/>
      <c r="C3" s="2768"/>
      <c r="D3" s="2768"/>
      <c r="E3" s="2751"/>
      <c r="F3" s="2752"/>
      <c r="G3" s="2752"/>
      <c r="H3" s="2752"/>
      <c r="I3" s="2753"/>
      <c r="J3" s="1168"/>
      <c r="K3" s="1169" t="s">
        <v>550</v>
      </c>
      <c r="L3" s="1170"/>
      <c r="M3" s="1204" t="str">
        <f>AO9</f>
        <v>×</v>
      </c>
      <c r="N3" s="2769" t="s">
        <v>446</v>
      </c>
      <c r="O3" s="2769"/>
      <c r="P3" s="2769"/>
      <c r="Q3" s="2769"/>
      <c r="R3" s="2769"/>
      <c r="S3" s="2769"/>
      <c r="T3" s="2769"/>
      <c r="U3" s="2769"/>
      <c r="V3" s="2769"/>
      <c r="W3" s="2769"/>
      <c r="X3" s="2769"/>
      <c r="Y3" s="2769"/>
      <c r="Z3" s="2769"/>
      <c r="AA3" s="2769"/>
      <c r="AB3" s="2769"/>
      <c r="AC3" s="2769"/>
      <c r="AD3" s="2769"/>
      <c r="AE3" s="2769"/>
      <c r="AF3" s="2769"/>
      <c r="AG3" s="2769"/>
      <c r="AH3" s="2769"/>
      <c r="AI3" s="2769"/>
      <c r="AJ3" s="1092"/>
      <c r="AK3" s="1092"/>
      <c r="AL3" s="1092"/>
      <c r="AM3" s="1092"/>
      <c r="AN3" s="1092"/>
      <c r="AO3" s="1092"/>
      <c r="AP3" s="1092"/>
      <c r="AQ3" s="1092"/>
      <c r="AR3" s="1092"/>
      <c r="AS3" s="1092"/>
      <c r="AT3" s="1092"/>
      <c r="AU3" s="1078"/>
      <c r="AV3" s="561"/>
      <c r="AW3" s="561"/>
      <c r="AX3" s="561"/>
      <c r="AY3" s="561"/>
      <c r="AZ3" s="561"/>
      <c r="BA3" s="561"/>
      <c r="BB3" s="561"/>
      <c r="BC3" s="561"/>
    </row>
    <row r="4" spans="1:101" s="208" customFormat="1" ht="41.25" customHeight="1" x14ac:dyDescent="0.15">
      <c r="B4" s="2761" t="s">
        <v>559</v>
      </c>
      <c r="C4" s="2761"/>
      <c r="D4" s="2761"/>
      <c r="E4" s="2761"/>
      <c r="F4" s="2761"/>
      <c r="G4" s="2761"/>
      <c r="H4" s="2761"/>
      <c r="I4" s="2761"/>
      <c r="J4" s="2761"/>
      <c r="K4" s="2761"/>
      <c r="L4" s="2761"/>
      <c r="M4" s="2761"/>
      <c r="N4" s="2761"/>
      <c r="O4" s="2761"/>
      <c r="P4" s="2761"/>
      <c r="Q4" s="2761"/>
      <c r="R4" s="2761"/>
      <c r="S4" s="2761"/>
      <c r="T4" s="2761"/>
      <c r="U4" s="2761"/>
      <c r="V4" s="2761"/>
      <c r="W4" s="2761"/>
      <c r="X4" s="2761"/>
      <c r="Y4" s="2761"/>
      <c r="Z4" s="2761"/>
      <c r="AA4" s="2761"/>
      <c r="AB4" s="2761"/>
      <c r="AC4" s="2761"/>
      <c r="AD4" s="2761"/>
      <c r="AE4" s="1163"/>
      <c r="AF4" s="1163"/>
      <c r="AG4" s="1163"/>
      <c r="AH4" s="1163"/>
      <c r="AI4" s="1163"/>
      <c r="AJ4" s="1163"/>
      <c r="AK4" s="1163"/>
      <c r="AL4" s="1163"/>
      <c r="AM4" s="1092"/>
      <c r="AN4" s="1092"/>
      <c r="AO4" s="1092"/>
      <c r="AP4" s="1092"/>
      <c r="AQ4" s="1092"/>
      <c r="AR4" s="1092"/>
      <c r="AS4" s="1092"/>
      <c r="AT4" s="1092"/>
      <c r="AU4" s="1078"/>
      <c r="AV4" s="561"/>
      <c r="AW4" s="561"/>
      <c r="AX4" s="561"/>
      <c r="AY4" s="561"/>
      <c r="AZ4" s="561"/>
      <c r="BA4" s="561"/>
      <c r="BB4" s="561"/>
      <c r="BC4" s="561"/>
      <c r="BD4" s="561"/>
    </row>
    <row r="5" spans="1:101" s="22" customFormat="1" ht="30" customHeight="1" x14ac:dyDescent="0.15">
      <c r="B5" s="2762" t="s">
        <v>445</v>
      </c>
      <c r="C5" s="2762"/>
      <c r="D5" s="2762"/>
      <c r="E5" s="2762"/>
      <c r="F5" s="2762"/>
      <c r="G5" s="2762"/>
      <c r="H5" s="2762"/>
      <c r="I5" s="2762"/>
      <c r="J5" s="2762"/>
      <c r="K5" s="2762"/>
      <c r="L5" s="2762"/>
      <c r="M5" s="2762"/>
      <c r="N5" s="2762"/>
      <c r="O5" s="2762"/>
      <c r="P5" s="2762"/>
      <c r="Q5" s="2762"/>
      <c r="R5" s="2762"/>
      <c r="S5" s="2762"/>
      <c r="T5" s="2762"/>
      <c r="U5" s="2762"/>
      <c r="V5" s="2762"/>
      <c r="W5" s="2762"/>
      <c r="X5" s="2762"/>
      <c r="Y5" s="2762"/>
      <c r="Z5" s="2762"/>
      <c r="AA5" s="2762"/>
      <c r="AB5" s="2762"/>
      <c r="AC5" s="2762"/>
      <c r="AD5" s="2762"/>
      <c r="AE5" s="2764" t="str">
        <f>IF(OR(AH7="×",AJ7="×",AL7="×"),"×","○")</f>
        <v>×</v>
      </c>
      <c r="AF5" s="2763" t="s">
        <v>640</v>
      </c>
      <c r="AG5" s="2763"/>
      <c r="AH5" s="2497" t="s">
        <v>639</v>
      </c>
      <c r="AI5" s="2497"/>
      <c r="AJ5" s="2497" t="s">
        <v>641</v>
      </c>
      <c r="AK5" s="2497"/>
      <c r="AL5" s="2497" t="s">
        <v>642</v>
      </c>
      <c r="AM5" s="2497"/>
      <c r="AN5" s="1167"/>
      <c r="AO5" s="1164"/>
      <c r="AP5" s="1164"/>
      <c r="AQ5" s="1164"/>
      <c r="AR5" s="1164"/>
      <c r="AS5" s="1164"/>
      <c r="AT5" s="1164"/>
      <c r="AU5" s="1164"/>
      <c r="AV5" s="1164"/>
      <c r="AW5" s="1091"/>
      <c r="AX5" s="1091"/>
      <c r="AY5" s="1091"/>
      <c r="AZ5" s="1091"/>
      <c r="BA5" s="1091"/>
      <c r="BB5" s="1091"/>
      <c r="BC5" s="1091"/>
      <c r="BD5" s="1091"/>
      <c r="BE5" s="1091"/>
      <c r="BF5" s="1091"/>
      <c r="BG5" s="1091"/>
      <c r="BH5" s="1091"/>
      <c r="BI5" s="1091"/>
      <c r="BJ5" s="1091"/>
      <c r="BK5" s="1091"/>
      <c r="BL5" s="1091"/>
      <c r="BM5" s="1091"/>
      <c r="BN5" s="1091"/>
      <c r="BO5" s="1091"/>
      <c r="BP5" s="1091"/>
      <c r="BQ5" s="1091"/>
      <c r="BR5" s="1091"/>
      <c r="BS5" s="1091"/>
      <c r="BT5" s="1091"/>
      <c r="BU5" s="1091"/>
      <c r="BV5" s="1091"/>
      <c r="BW5" s="1091"/>
      <c r="BX5" s="1091"/>
      <c r="BY5" s="1091"/>
      <c r="BZ5" s="1091"/>
      <c r="CA5" s="1091"/>
      <c r="CB5" s="1091"/>
      <c r="CC5" s="1091"/>
      <c r="CD5" s="1091"/>
      <c r="CE5" s="1091"/>
      <c r="CF5" s="1091"/>
      <c r="CG5" s="1091"/>
      <c r="CH5" s="1091"/>
      <c r="CI5" s="1091"/>
      <c r="CJ5" s="1091"/>
      <c r="CK5" s="1091"/>
      <c r="CL5" s="1091"/>
      <c r="CM5" s="1091"/>
      <c r="CN5" s="1091"/>
      <c r="CO5" s="1091"/>
      <c r="CP5" s="1091"/>
      <c r="CQ5" s="1091"/>
      <c r="CR5" s="1091"/>
      <c r="CS5" s="1091"/>
      <c r="CT5" s="1091"/>
      <c r="CU5" s="1091"/>
      <c r="CV5" s="1091"/>
      <c r="CW5" s="1091"/>
    </row>
    <row r="6" spans="1:101" s="22" customFormat="1" ht="33.75" customHeight="1" x14ac:dyDescent="0.15">
      <c r="B6" s="524" t="str">
        <f>IF(T6="","×","○")</f>
        <v>×</v>
      </c>
      <c r="C6" s="2759" t="s">
        <v>563</v>
      </c>
      <c r="D6" s="2760"/>
      <c r="E6" s="2760"/>
      <c r="F6" s="2760"/>
      <c r="G6" s="2760"/>
      <c r="H6" s="2760"/>
      <c r="I6" s="2760"/>
      <c r="J6" s="2760"/>
      <c r="K6" s="2760"/>
      <c r="L6" s="2760"/>
      <c r="M6" s="2760"/>
      <c r="N6" s="2760"/>
      <c r="O6" s="2760"/>
      <c r="P6" s="2760"/>
      <c r="Q6" s="2760"/>
      <c r="R6" s="2760"/>
      <c r="S6" s="2760"/>
      <c r="T6" s="1217"/>
      <c r="U6" s="1166"/>
      <c r="V6" s="1166"/>
      <c r="W6" s="1166"/>
      <c r="X6" s="1166"/>
      <c r="Y6" s="1166"/>
      <c r="Z6" s="1166"/>
      <c r="AA6" s="1166"/>
      <c r="AB6" s="1166"/>
      <c r="AC6" s="1166"/>
      <c r="AD6" s="1166"/>
      <c r="AE6" s="2764"/>
      <c r="AF6" s="2763"/>
      <c r="AG6" s="2763"/>
      <c r="AH6" s="2626"/>
      <c r="AI6" s="2626"/>
      <c r="AJ6" s="2499"/>
      <c r="AK6" s="2499"/>
      <c r="AL6" s="2498"/>
      <c r="AM6" s="2498"/>
      <c r="AN6" s="1167"/>
      <c r="AO6" s="1165"/>
      <c r="AP6" s="1165"/>
      <c r="AQ6" s="1165"/>
      <c r="AR6" s="1165"/>
      <c r="AS6" s="1165"/>
      <c r="AT6" s="1165"/>
      <c r="AU6" s="1165"/>
      <c r="AV6" s="1165"/>
      <c r="AW6" s="561"/>
      <c r="AX6" s="1131"/>
      <c r="AY6" s="561"/>
      <c r="AZ6" s="561"/>
      <c r="BA6" s="561"/>
      <c r="BB6" s="561"/>
      <c r="BC6" s="561"/>
      <c r="BD6" s="561"/>
    </row>
    <row r="7" spans="1:101" s="322" customFormat="1" ht="40.5" customHeight="1" x14ac:dyDescent="0.15">
      <c r="T7" s="1317"/>
      <c r="U7" s="1317"/>
      <c r="V7" s="1317"/>
      <c r="W7" s="1317"/>
      <c r="X7" s="1317"/>
      <c r="Y7" s="1317"/>
      <c r="Z7" s="1317"/>
      <c r="AA7" s="1317"/>
      <c r="AB7" s="1317"/>
      <c r="AC7" s="1317"/>
      <c r="AD7" s="1317"/>
      <c r="AE7" s="1317"/>
      <c r="AF7" s="1317"/>
      <c r="AG7" s="1318"/>
      <c r="AH7" s="1319" t="str">
        <f>IF(AH6="","×","○")</f>
        <v>×</v>
      </c>
      <c r="AI7" s="1318"/>
      <c r="AJ7" s="1319" t="str">
        <f>IF(OR(AND(AJ5=" ",AJ6=""),AND(AJ5&lt;&gt;"",AJ6&lt;&gt;"")),"○","×")</f>
        <v>×</v>
      </c>
      <c r="AK7" s="981"/>
      <c r="AL7" s="1319" t="str">
        <f>IF(OR(AND(AL5=" ",AL6=""),AND(AL5&lt;&gt;"",AL6&lt;&gt;"")),"○","×")</f>
        <v>×</v>
      </c>
      <c r="AM7" s="981"/>
      <c r="AN7" s="981"/>
      <c r="AO7" s="982"/>
      <c r="AP7" s="982"/>
      <c r="AQ7" s="982"/>
      <c r="AR7" s="982"/>
    </row>
    <row r="8" spans="1:101" ht="41.25" customHeight="1" x14ac:dyDescent="0.25">
      <c r="A8" s="121"/>
      <c r="B8" s="2657" t="s">
        <v>707</v>
      </c>
      <c r="C8" s="2657"/>
      <c r="D8" s="2657"/>
      <c r="E8" s="2657"/>
      <c r="F8" s="2657"/>
      <c r="G8" s="2657"/>
      <c r="H8" s="2657"/>
      <c r="I8" s="2657"/>
      <c r="J8" s="2657"/>
      <c r="K8" s="2657"/>
      <c r="L8" s="2657"/>
      <c r="M8" s="2657"/>
      <c r="N8" s="2657"/>
      <c r="O8" s="2657"/>
      <c r="P8" s="2657"/>
      <c r="Q8" s="2657"/>
      <c r="R8" s="2657"/>
      <c r="S8" s="2657"/>
      <c r="T8" s="2657"/>
      <c r="U8" s="2657"/>
      <c r="V8" s="2657"/>
      <c r="W8" s="2657"/>
      <c r="X8" s="2657"/>
      <c r="Y8" s="2657"/>
      <c r="Z8" s="2657"/>
      <c r="AA8" s="2657"/>
      <c r="AB8" s="2656" t="s">
        <v>520</v>
      </c>
      <c r="AC8" s="2656"/>
      <c r="AD8" s="2656"/>
      <c r="AE8" s="2656"/>
      <c r="AF8" s="2656"/>
      <c r="AG8" s="2656"/>
      <c r="AH8" s="2656"/>
      <c r="AI8" s="2656"/>
      <c r="AJ8" s="2656"/>
      <c r="AK8" s="2656"/>
      <c r="AL8" s="1178" t="s">
        <v>188</v>
      </c>
      <c r="AM8" s="1179">
        <v>1</v>
      </c>
      <c r="AN8" s="1180" t="s">
        <v>189</v>
      </c>
      <c r="AO8" s="905"/>
      <c r="AT8" s="48" t="s">
        <v>657</v>
      </c>
      <c r="AU8" s="905"/>
      <c r="AV8" s="541"/>
      <c r="AY8" s="541"/>
    </row>
    <row r="9" spans="1:101" ht="24.75" customHeight="1" x14ac:dyDescent="0.2">
      <c r="B9" s="2628" t="s">
        <v>65</v>
      </c>
      <c r="C9" s="2629"/>
      <c r="D9" s="2493">
        <f>入力1!F13</f>
        <v>0</v>
      </c>
      <c r="E9" s="2494"/>
      <c r="F9" s="2494"/>
      <c r="G9" s="2494"/>
      <c r="H9" s="2494"/>
      <c r="I9" s="2510" t="str">
        <f>IF(入力1!E11="グループ","","ファミリー")</f>
        <v>ファミリー</v>
      </c>
      <c r="J9" s="2511"/>
      <c r="K9" s="2632" t="str">
        <f>入力1!L18&amp;入力1!N18&amp;" 　"</f>
        <v>県 　</v>
      </c>
      <c r="L9" s="2633"/>
      <c r="M9" s="2634"/>
      <c r="N9" s="2603"/>
      <c r="O9" s="2604"/>
      <c r="P9" s="2607" t="s">
        <v>438</v>
      </c>
      <c r="Q9" s="2493" t="s">
        <v>185</v>
      </c>
      <c r="R9" s="2494"/>
      <c r="S9" s="2609">
        <f>入力1!G24</f>
        <v>0</v>
      </c>
      <c r="T9" s="2494" t="s">
        <v>3</v>
      </c>
      <c r="U9" s="2609">
        <f>入力1!J24</f>
        <v>0</v>
      </c>
      <c r="V9" s="2494" t="s">
        <v>0</v>
      </c>
      <c r="W9" s="2609">
        <f>入力1!L24</f>
        <v>0</v>
      </c>
      <c r="X9" s="2494" t="s">
        <v>644</v>
      </c>
      <c r="Y9" s="2494" t="str">
        <f>入力1!O24</f>
        <v/>
      </c>
      <c r="Z9" s="2494" t="s">
        <v>645</v>
      </c>
      <c r="AA9" s="2658" t="str">
        <f>入力1!T24</f>
        <v/>
      </c>
      <c r="AB9" s="2494" t="s">
        <v>0</v>
      </c>
      <c r="AC9" s="2660" t="str">
        <f>入力1!V24</f>
        <v/>
      </c>
      <c r="AD9" s="2494" t="s">
        <v>644</v>
      </c>
      <c r="AE9" s="2494" t="str">
        <f>入力1!Y24</f>
        <v/>
      </c>
      <c r="AF9" s="2494" t="s">
        <v>646</v>
      </c>
      <c r="AG9" s="2494">
        <f>入力1!F23</f>
        <v>0</v>
      </c>
      <c r="AH9" s="2494" t="s">
        <v>472</v>
      </c>
      <c r="AI9" s="2494" t="str">
        <f>入力1!H23</f>
        <v/>
      </c>
      <c r="AJ9" s="2611" t="s">
        <v>529</v>
      </c>
      <c r="AK9" s="2494" t="s">
        <v>187</v>
      </c>
      <c r="AL9" s="2494"/>
      <c r="AM9" s="1391">
        <f>入力1!F33</f>
        <v>0</v>
      </c>
      <c r="AN9" s="1392" t="s">
        <v>186</v>
      </c>
      <c r="AO9" s="1087" t="str">
        <f>IF(OR(O9="",AP9="×"),"×","○")</f>
        <v>×</v>
      </c>
      <c r="AP9" s="572" t="str">
        <f>IF(OR(AQ9="×",AR9="×",AS9="×",AU9="×"),"×","○")</f>
        <v>○</v>
      </c>
      <c r="AQ9" s="572"/>
      <c r="AR9" s="572"/>
      <c r="AS9" s="572"/>
      <c r="AT9" s="572" t="s">
        <v>656</v>
      </c>
      <c r="AU9" s="572"/>
    </row>
    <row r="10" spans="1:101" ht="22.5" customHeight="1" x14ac:dyDescent="0.15">
      <c r="B10" s="2630"/>
      <c r="C10" s="2631"/>
      <c r="D10" s="2495"/>
      <c r="E10" s="2496"/>
      <c r="F10" s="2496"/>
      <c r="G10" s="2496"/>
      <c r="H10" s="2496"/>
      <c r="I10" s="2601" t="str">
        <f>IF(入力1!E11="ファミリー","","グループ")</f>
        <v>グループ</v>
      </c>
      <c r="J10" s="2602"/>
      <c r="K10" s="2635"/>
      <c r="L10" s="2636"/>
      <c r="M10" s="2637"/>
      <c r="N10" s="2605"/>
      <c r="O10" s="2606"/>
      <c r="P10" s="2608"/>
      <c r="Q10" s="2495"/>
      <c r="R10" s="2496"/>
      <c r="S10" s="2610"/>
      <c r="T10" s="2496"/>
      <c r="U10" s="2610"/>
      <c r="V10" s="2496"/>
      <c r="W10" s="2610"/>
      <c r="X10" s="2496"/>
      <c r="Y10" s="2496"/>
      <c r="Z10" s="2496"/>
      <c r="AA10" s="2659"/>
      <c r="AB10" s="2496"/>
      <c r="AC10" s="2661"/>
      <c r="AD10" s="2496"/>
      <c r="AE10" s="2496"/>
      <c r="AF10" s="2496"/>
      <c r="AG10" s="2496"/>
      <c r="AH10" s="2496"/>
      <c r="AI10" s="2496"/>
      <c r="AJ10" s="2612"/>
      <c r="AK10" s="2496" t="s">
        <v>538</v>
      </c>
      <c r="AL10" s="2496"/>
      <c r="AM10" s="1393">
        <f>入力1!M33</f>
        <v>0</v>
      </c>
      <c r="AN10" s="1394" t="s">
        <v>532</v>
      </c>
      <c r="AO10" s="113"/>
      <c r="AP10" s="113"/>
      <c r="AT10" s="48" t="s">
        <v>606</v>
      </c>
    </row>
    <row r="11" spans="1:101" ht="19.5" customHeight="1" x14ac:dyDescent="0.15">
      <c r="B11" s="2642" t="s">
        <v>697</v>
      </c>
      <c r="C11" s="1384" t="s">
        <v>695</v>
      </c>
      <c r="D11" s="1385"/>
      <c r="E11" s="1386"/>
      <c r="F11" s="2645" t="s">
        <v>698</v>
      </c>
      <c r="G11" s="2648" t="s">
        <v>699</v>
      </c>
      <c r="H11" s="2649"/>
      <c r="I11" s="2652" t="s">
        <v>700</v>
      </c>
      <c r="J11" s="2654">
        <f>入力1!E38+入力1!G38+入力1!I38+入力1!K38+入力1!M38+入力1!O38+入力1!Q38+入力1!S38+入力1!U38+入力1!W38</f>
        <v>0</v>
      </c>
      <c r="K11" s="2654" t="s">
        <v>696</v>
      </c>
      <c r="L11" s="2654" t="s">
        <v>701</v>
      </c>
      <c r="M11" s="2654">
        <f>入力1!E39+入力1!G39+入力1!I39+入力1!K39+入力1!M39+入力1!O39+入力1!Q39+入力1!S39+入力1!U39+入力1!W39</f>
        <v>0</v>
      </c>
      <c r="N11" s="2654" t="s">
        <v>696</v>
      </c>
      <c r="O11" s="2654" t="s">
        <v>702</v>
      </c>
      <c r="P11" s="2654">
        <f>入力1!E40+入力1!G40+入力1!I40+入力1!K40+入力1!M40+入力1!O40+入力1!Q40+入力1!S40+入力1!U40+入力1!W40</f>
        <v>0</v>
      </c>
      <c r="Q11" s="2613" t="s">
        <v>696</v>
      </c>
      <c r="R11" s="2777" t="s">
        <v>184</v>
      </c>
      <c r="S11" s="2778"/>
      <c r="T11" s="2779" t="str">
        <f>入力1!Q15</f>
        <v/>
      </c>
      <c r="U11" s="2780"/>
      <c r="V11" s="2780"/>
      <c r="W11" s="2780"/>
      <c r="X11" s="2780"/>
      <c r="Y11" s="2780"/>
      <c r="Z11" s="2780"/>
      <c r="AA11" s="2781"/>
      <c r="AB11" s="2623" t="s">
        <v>704</v>
      </c>
      <c r="AC11" s="2624"/>
      <c r="AD11" s="2624"/>
      <c r="AE11" s="2624"/>
      <c r="AF11" s="2625"/>
      <c r="AG11" s="2623" t="s">
        <v>638</v>
      </c>
      <c r="AH11" s="2624"/>
      <c r="AI11" s="2624"/>
      <c r="AJ11" s="2624"/>
      <c r="AK11" s="2625"/>
      <c r="AL11" s="2504" t="s">
        <v>647</v>
      </c>
      <c r="AM11" s="2505"/>
      <c r="AN11" s="2506"/>
      <c r="AO11" s="1009"/>
      <c r="AP11" s="1009"/>
      <c r="AQ11" s="1009"/>
      <c r="AR11" s="1009"/>
      <c r="AS11" s="1009"/>
      <c r="AT11" s="1009"/>
      <c r="AU11" s="564"/>
    </row>
    <row r="12" spans="1:101" ht="5.25" customHeight="1" x14ac:dyDescent="0.15">
      <c r="B12" s="2643"/>
      <c r="C12" s="1387"/>
      <c r="D12" s="1388"/>
      <c r="E12" s="1389"/>
      <c r="F12" s="2646"/>
      <c r="G12" s="2650"/>
      <c r="H12" s="2651"/>
      <c r="I12" s="2653"/>
      <c r="J12" s="2655"/>
      <c r="K12" s="2655"/>
      <c r="L12" s="2655"/>
      <c r="M12" s="2655"/>
      <c r="N12" s="2655"/>
      <c r="O12" s="2655"/>
      <c r="P12" s="2655"/>
      <c r="Q12" s="2614"/>
      <c r="R12" s="2782" t="s">
        <v>183</v>
      </c>
      <c r="S12" s="2775"/>
      <c r="T12" s="2784">
        <f>入力1!Q16</f>
        <v>0</v>
      </c>
      <c r="U12" s="2785"/>
      <c r="V12" s="2785"/>
      <c r="W12" s="2785"/>
      <c r="X12" s="2785"/>
      <c r="Y12" s="2785"/>
      <c r="Z12" s="2785"/>
      <c r="AA12" s="2786"/>
      <c r="AB12" s="2615">
        <f>入力1!Q21</f>
        <v>0</v>
      </c>
      <c r="AC12" s="2617" t="s">
        <v>15</v>
      </c>
      <c r="AD12" s="2617">
        <f>入力1!T21</f>
        <v>0</v>
      </c>
      <c r="AE12" s="2494" t="s">
        <v>16</v>
      </c>
      <c r="AF12" s="2617">
        <f>入力1!W21</f>
        <v>0</v>
      </c>
      <c r="AG12" s="2615">
        <f>入力1!G21</f>
        <v>0</v>
      </c>
      <c r="AH12" s="2494" t="s">
        <v>15</v>
      </c>
      <c r="AI12" s="2617">
        <f>入力1!J21</f>
        <v>0</v>
      </c>
      <c r="AJ12" s="2619" t="s">
        <v>16</v>
      </c>
      <c r="AK12" s="2621">
        <f>入力1!M21</f>
        <v>0</v>
      </c>
      <c r="AL12" s="2507"/>
      <c r="AM12" s="2508"/>
      <c r="AN12" s="2509"/>
      <c r="AO12" s="1009"/>
      <c r="AP12" s="1009"/>
      <c r="AQ12" s="1009"/>
      <c r="AR12" s="1009"/>
      <c r="AS12" s="1009"/>
      <c r="AT12" s="1009"/>
      <c r="AU12" s="558"/>
    </row>
    <row r="13" spans="1:101" ht="21" customHeight="1" x14ac:dyDescent="0.15">
      <c r="B13" s="2643"/>
      <c r="C13" s="2638">
        <f>入力1!AC40+入力1!AE40</f>
        <v>0</v>
      </c>
      <c r="D13" s="2639"/>
      <c r="E13" s="1389"/>
      <c r="F13" s="2646"/>
      <c r="G13" s="2772" t="s">
        <v>703</v>
      </c>
      <c r="H13" s="2773"/>
      <c r="I13" s="2774" t="s">
        <v>700</v>
      </c>
      <c r="J13" s="2654">
        <f>入力1!Y38+入力1!AA38</f>
        <v>0</v>
      </c>
      <c r="K13" s="2775" t="s">
        <v>696</v>
      </c>
      <c r="L13" s="2775" t="s">
        <v>701</v>
      </c>
      <c r="M13" s="2775">
        <f>入力1!Y39+入力1!AA39</f>
        <v>0</v>
      </c>
      <c r="N13" s="2775" t="s">
        <v>696</v>
      </c>
      <c r="O13" s="2775" t="s">
        <v>702</v>
      </c>
      <c r="P13" s="2775">
        <f>入力1!Y40+入力1!AA40</f>
        <v>0</v>
      </c>
      <c r="Q13" s="2776" t="s">
        <v>696</v>
      </c>
      <c r="R13" s="2782"/>
      <c r="S13" s="2775"/>
      <c r="T13" s="2787"/>
      <c r="U13" s="2788"/>
      <c r="V13" s="2788"/>
      <c r="W13" s="2788"/>
      <c r="X13" s="2788"/>
      <c r="Y13" s="2788"/>
      <c r="Z13" s="2788"/>
      <c r="AA13" s="2789"/>
      <c r="AB13" s="2615"/>
      <c r="AC13" s="2617"/>
      <c r="AD13" s="2617"/>
      <c r="AE13" s="2494"/>
      <c r="AF13" s="2617"/>
      <c r="AG13" s="2615"/>
      <c r="AH13" s="2494"/>
      <c r="AI13" s="2617"/>
      <c r="AJ13" s="2619"/>
      <c r="AK13" s="2621"/>
      <c r="AL13" s="1181" t="str">
        <f>IF(入力1!F26="生活館","○","")</f>
        <v/>
      </c>
      <c r="AM13" s="2587" t="s">
        <v>536</v>
      </c>
      <c r="AN13" s="2588"/>
      <c r="AO13" s="1011" t="str">
        <f>IF(AND(入力1!F23&lt;&gt;0,入力1!$F$26="ロッジ"),"○","")</f>
        <v/>
      </c>
      <c r="AQ13" s="2578"/>
      <c r="AR13" s="2578"/>
      <c r="AS13" s="2578"/>
      <c r="AT13" s="2578"/>
      <c r="AU13" s="2578"/>
      <c r="AV13" s="2578"/>
    </row>
    <row r="14" spans="1:101" ht="21" customHeight="1" x14ac:dyDescent="0.15">
      <c r="B14" s="2644"/>
      <c r="C14" s="2640"/>
      <c r="D14" s="2641"/>
      <c r="E14" s="1390" t="s">
        <v>696</v>
      </c>
      <c r="F14" s="2647"/>
      <c r="G14" s="2650"/>
      <c r="H14" s="2651"/>
      <c r="I14" s="2653"/>
      <c r="J14" s="2655"/>
      <c r="K14" s="2655"/>
      <c r="L14" s="2655"/>
      <c r="M14" s="2655"/>
      <c r="N14" s="2655"/>
      <c r="O14" s="2655"/>
      <c r="P14" s="2655"/>
      <c r="Q14" s="2614"/>
      <c r="R14" s="2783"/>
      <c r="S14" s="2655"/>
      <c r="T14" s="2790"/>
      <c r="U14" s="2791"/>
      <c r="V14" s="2791"/>
      <c r="W14" s="2791"/>
      <c r="X14" s="2791"/>
      <c r="Y14" s="2791"/>
      <c r="Z14" s="2791"/>
      <c r="AA14" s="2792"/>
      <c r="AB14" s="2616"/>
      <c r="AC14" s="2618"/>
      <c r="AD14" s="2618"/>
      <c r="AE14" s="2496"/>
      <c r="AF14" s="2618"/>
      <c r="AG14" s="2616"/>
      <c r="AH14" s="2496"/>
      <c r="AI14" s="2618"/>
      <c r="AJ14" s="2620"/>
      <c r="AK14" s="2622"/>
      <c r="AL14" s="1182" t="str">
        <f>IF(入力1!F26="ロッジ","○","")</f>
        <v/>
      </c>
      <c r="AM14" s="2587" t="s">
        <v>537</v>
      </c>
      <c r="AN14" s="2588"/>
      <c r="AO14" s="1008"/>
      <c r="AP14" s="1010"/>
      <c r="AQ14" s="1089"/>
      <c r="AR14" s="1089"/>
      <c r="AS14" s="1089"/>
      <c r="AT14" s="1089"/>
      <c r="AU14" s="1088"/>
      <c r="AV14" s="2580"/>
      <c r="AW14" s="2580"/>
      <c r="AX14" s="1130"/>
    </row>
    <row r="15" spans="1:101" ht="21" customHeight="1" x14ac:dyDescent="0.15">
      <c r="B15" s="2667"/>
      <c r="C15" s="2667"/>
      <c r="D15" s="2667"/>
      <c r="E15" s="1193"/>
      <c r="F15" s="1194"/>
      <c r="G15" s="1194"/>
      <c r="H15" s="1194"/>
      <c r="I15" s="1195"/>
      <c r="J15" s="1195"/>
      <c r="K15" s="1195"/>
      <c r="L15" s="1195"/>
      <c r="M15" s="1195"/>
      <c r="N15" s="1195"/>
      <c r="O15" s="1195"/>
      <c r="P15" s="1195"/>
      <c r="Q15" s="1195"/>
      <c r="R15" s="1195"/>
      <c r="S15" s="1195"/>
      <c r="T15" s="1195"/>
      <c r="U15" s="1195"/>
      <c r="V15" s="1196"/>
      <c r="W15" s="1196"/>
      <c r="X15" s="1196"/>
      <c r="Y15" s="1194"/>
      <c r="Z15" s="1194"/>
      <c r="AA15" s="1194"/>
      <c r="AB15" s="1194"/>
      <c r="AC15" s="1194"/>
      <c r="AD15" s="1194"/>
      <c r="AE15" s="1194"/>
      <c r="AF15" s="1194"/>
      <c r="AG15" s="1194"/>
      <c r="AH15" s="1194"/>
      <c r="AI15" s="1194" t="s">
        <v>683</v>
      </c>
      <c r="AJ15" s="1195"/>
      <c r="AK15" s="1195"/>
      <c r="AL15" s="1195"/>
      <c r="AM15" s="1195"/>
      <c r="AN15" s="1197"/>
      <c r="AO15" s="557"/>
      <c r="AQ15" s="1126"/>
      <c r="AR15" s="1090"/>
      <c r="AS15" s="1090"/>
      <c r="AT15" s="1090"/>
      <c r="AU15" s="1090"/>
    </row>
    <row r="16" spans="1:101" ht="21" customHeight="1" x14ac:dyDescent="0.15">
      <c r="B16" s="2627"/>
      <c r="C16" s="2627"/>
      <c r="D16" s="2627"/>
      <c r="E16" s="2539">
        <v>6</v>
      </c>
      <c r="F16" s="2500"/>
      <c r="G16" s="2500">
        <v>7</v>
      </c>
      <c r="H16" s="2500"/>
      <c r="I16" s="2500">
        <v>8</v>
      </c>
      <c r="J16" s="2500"/>
      <c r="K16" s="2500">
        <v>9</v>
      </c>
      <c r="L16" s="2500"/>
      <c r="M16" s="2500">
        <v>10</v>
      </c>
      <c r="N16" s="2500"/>
      <c r="O16" s="2500">
        <v>11</v>
      </c>
      <c r="P16" s="2500"/>
      <c r="Q16" s="2500">
        <v>12</v>
      </c>
      <c r="R16" s="2500"/>
      <c r="S16" s="2500">
        <v>13</v>
      </c>
      <c r="T16" s="2500"/>
      <c r="U16" s="2500">
        <v>14</v>
      </c>
      <c r="V16" s="2500"/>
      <c r="W16" s="2500">
        <v>15</v>
      </c>
      <c r="X16" s="2500"/>
      <c r="Y16" s="2500">
        <v>16</v>
      </c>
      <c r="Z16" s="2500"/>
      <c r="AA16" s="2500">
        <v>17</v>
      </c>
      <c r="AB16" s="2500"/>
      <c r="AC16" s="2500">
        <v>18</v>
      </c>
      <c r="AD16" s="2500"/>
      <c r="AE16" s="2500">
        <v>19</v>
      </c>
      <c r="AF16" s="2500"/>
      <c r="AG16" s="2500">
        <v>20</v>
      </c>
      <c r="AH16" s="2500"/>
      <c r="AI16" s="2500">
        <v>21</v>
      </c>
      <c r="AJ16" s="2500"/>
      <c r="AK16" s="1198"/>
      <c r="AL16" s="2487" t="s">
        <v>181</v>
      </c>
      <c r="AM16" s="2488"/>
      <c r="AN16" s="2489"/>
      <c r="AQ16" s="1126"/>
      <c r="AR16" s="1090"/>
      <c r="AS16" s="1090"/>
      <c r="AT16" s="1090"/>
      <c r="AU16" s="1090"/>
    </row>
    <row r="17" spans="2:47" ht="12" customHeight="1" x14ac:dyDescent="0.15">
      <c r="B17" s="2627"/>
      <c r="C17" s="2627"/>
      <c r="D17" s="2627"/>
      <c r="E17" s="1199"/>
      <c r="F17" s="1200"/>
      <c r="G17" s="1199"/>
      <c r="H17" s="1200"/>
      <c r="I17" s="1199"/>
      <c r="J17" s="1200"/>
      <c r="K17" s="1199"/>
      <c r="L17" s="1200"/>
      <c r="M17" s="1199"/>
      <c r="N17" s="1200"/>
      <c r="O17" s="1200"/>
      <c r="P17" s="1201"/>
      <c r="Q17" s="1200"/>
      <c r="R17" s="1201"/>
      <c r="S17" s="1199"/>
      <c r="T17" s="1201"/>
      <c r="U17" s="1199"/>
      <c r="V17" s="1200"/>
      <c r="W17" s="1200"/>
      <c r="X17" s="1201"/>
      <c r="Y17" s="1199"/>
      <c r="Z17" s="1200"/>
      <c r="AA17" s="1200"/>
      <c r="AB17" s="1201"/>
      <c r="AC17" s="1200"/>
      <c r="AD17" s="1201"/>
      <c r="AE17" s="1199"/>
      <c r="AF17" s="1201"/>
      <c r="AG17" s="1200"/>
      <c r="AH17" s="1201"/>
      <c r="AI17" s="1199"/>
      <c r="AJ17" s="1200"/>
      <c r="AK17" s="1200"/>
      <c r="AL17" s="2490"/>
      <c r="AM17" s="2491"/>
      <c r="AN17" s="2492"/>
      <c r="AO17" s="575"/>
      <c r="AQ17" s="2579"/>
      <c r="AR17" s="1090"/>
      <c r="AS17" s="1090"/>
      <c r="AT17" s="1090"/>
      <c r="AU17" s="1090"/>
    </row>
    <row r="18" spans="2:47" ht="25.5" customHeight="1" thickBot="1" x14ac:dyDescent="0.2">
      <c r="B18" s="2702" t="s">
        <v>535</v>
      </c>
      <c r="C18" s="2662" t="s">
        <v>526</v>
      </c>
      <c r="D18" s="2663"/>
      <c r="E18" s="1018"/>
      <c r="F18" s="1019"/>
      <c r="G18" s="1019"/>
      <c r="H18" s="1019"/>
      <c r="I18" s="1019"/>
      <c r="J18" s="1020"/>
      <c r="K18" s="1020"/>
      <c r="L18" s="2683" t="s">
        <v>621</v>
      </c>
      <c r="M18" s="2684"/>
      <c r="N18" s="2571"/>
      <c r="O18" s="2527"/>
      <c r="P18" s="2527"/>
      <c r="Q18" s="2572"/>
      <c r="R18" s="2591" t="s">
        <v>566</v>
      </c>
      <c r="S18" s="2592"/>
      <c r="T18" s="2599"/>
      <c r="U18" s="2599"/>
      <c r="V18" s="2571"/>
      <c r="W18" s="2527"/>
      <c r="X18" s="2527"/>
      <c r="Y18" s="2527"/>
      <c r="Z18" s="2572"/>
      <c r="AA18" s="2589"/>
      <c r="AB18" s="2589"/>
      <c r="AC18" s="2591" t="s">
        <v>524</v>
      </c>
      <c r="AD18" s="2592"/>
      <c r="AE18" s="2599"/>
      <c r="AF18" s="2599"/>
      <c r="AG18" s="2523"/>
      <c r="AH18" s="2524"/>
      <c r="AI18" s="2558" t="s">
        <v>619</v>
      </c>
      <c r="AJ18" s="2565" t="s">
        <v>179</v>
      </c>
      <c r="AK18" s="2566"/>
      <c r="AL18" s="1183"/>
      <c r="AM18" s="1184" t="s">
        <v>133</v>
      </c>
      <c r="AN18" s="1185" t="s">
        <v>180</v>
      </c>
      <c r="AO18" s="576"/>
      <c r="AQ18" s="2579"/>
      <c r="AR18" s="1123"/>
      <c r="AS18" s="1090"/>
      <c r="AT18" s="1090"/>
      <c r="AU18" s="1090"/>
    </row>
    <row r="19" spans="2:47" ht="25.5" customHeight="1" x14ac:dyDescent="0.15">
      <c r="B19" s="2703"/>
      <c r="C19" s="2664"/>
      <c r="D19" s="2665"/>
      <c r="E19" s="1133"/>
      <c r="F19" s="2668" t="s">
        <v>540</v>
      </c>
      <c r="G19" s="2669"/>
      <c r="H19" s="2669"/>
      <c r="I19" s="2670"/>
      <c r="J19" s="1135"/>
      <c r="K19" s="1135"/>
      <c r="L19" s="2685"/>
      <c r="M19" s="2686"/>
      <c r="N19" s="2573"/>
      <c r="O19" s="2528"/>
      <c r="P19" s="2528"/>
      <c r="Q19" s="2574"/>
      <c r="R19" s="2593"/>
      <c r="S19" s="2594"/>
      <c r="T19" s="2600"/>
      <c r="U19" s="2600"/>
      <c r="V19" s="2573"/>
      <c r="W19" s="2528"/>
      <c r="X19" s="2528"/>
      <c r="Y19" s="2528"/>
      <c r="Z19" s="2574"/>
      <c r="AA19" s="2590"/>
      <c r="AB19" s="2590"/>
      <c r="AC19" s="2593"/>
      <c r="AD19" s="2594"/>
      <c r="AE19" s="2600"/>
      <c r="AF19" s="2600"/>
      <c r="AG19" s="2525"/>
      <c r="AH19" s="2526"/>
      <c r="AI19" s="2559"/>
      <c r="AJ19" s="2567"/>
      <c r="AK19" s="2568"/>
      <c r="AL19" s="1186" t="s">
        <v>178</v>
      </c>
      <c r="AM19" s="1187" t="str">
        <f>IF(AND(入力1!AB3&lt;&gt;"",SUM(入力1!P44:R47)&gt;=1),"○",IF(AND(入力1!AB3&lt;&gt;"",SUM(入力1!P44:R47)=0),"-",""))</f>
        <v/>
      </c>
      <c r="AN19" s="1188" t="str">
        <f>IF(AND(入力1!AC3&lt;&gt;"",SUM(入力1!Q44:S47)&gt;=1),"○",IF(AND(入力1!AC3&lt;&gt;"",SUM(入力1!Q44:S47)=0),"-",""))</f>
        <v/>
      </c>
      <c r="AO19" s="576"/>
      <c r="AQ19" s="2579"/>
      <c r="AR19" s="1125"/>
      <c r="AS19" s="1125"/>
      <c r="AT19" s="1125"/>
      <c r="AU19" s="1090"/>
    </row>
    <row r="20" spans="2:47" ht="25.5" customHeight="1" x14ac:dyDescent="0.15">
      <c r="B20" s="2703"/>
      <c r="C20" s="2664"/>
      <c r="D20" s="2665"/>
      <c r="E20" s="1133"/>
      <c r="F20" s="2671"/>
      <c r="G20" s="2672"/>
      <c r="H20" s="2672"/>
      <c r="I20" s="2673"/>
      <c r="J20" s="1135"/>
      <c r="K20" s="1135"/>
      <c r="L20" s="2685"/>
      <c r="M20" s="2686"/>
      <c r="N20" s="2573"/>
      <c r="O20" s="2528"/>
      <c r="P20" s="2528"/>
      <c r="Q20" s="2574"/>
      <c r="R20" s="2593"/>
      <c r="S20" s="2594"/>
      <c r="T20" s="2600"/>
      <c r="U20" s="2600"/>
      <c r="V20" s="2573"/>
      <c r="W20" s="2528"/>
      <c r="X20" s="2528"/>
      <c r="Y20" s="2528"/>
      <c r="Z20" s="2574"/>
      <c r="AA20" s="2590"/>
      <c r="AB20" s="2590"/>
      <c r="AC20" s="2593"/>
      <c r="AD20" s="2594"/>
      <c r="AE20" s="2600"/>
      <c r="AF20" s="2600"/>
      <c r="AG20" s="2525"/>
      <c r="AH20" s="2526"/>
      <c r="AI20" s="2559"/>
      <c r="AJ20" s="2567"/>
      <c r="AK20" s="2568"/>
      <c r="AL20" s="1186" t="s">
        <v>177</v>
      </c>
      <c r="AM20" s="1187" t="str">
        <f>IF(AND(入力1!Z28&lt;&gt;"",SUM(入力1!H72:J75)&gt;=1),"○",IF(AND(入力1!Z28&lt;&gt;"",SUM(入力1!H72:J75)=0),"-",""))</f>
        <v/>
      </c>
      <c r="AN20" s="1187" t="str">
        <f>IF(AND(入力1!Z28&lt;&gt;"",SUM(入力1!H76)&gt;=1),"○",IF(入力1!Z28&lt;&gt;"","-",""))</f>
        <v/>
      </c>
      <c r="AO20" s="576"/>
      <c r="AQ20" s="2579"/>
      <c r="AR20" s="1125"/>
      <c r="AS20" s="1125"/>
      <c r="AT20" s="1125"/>
      <c r="AU20" s="1090"/>
    </row>
    <row r="21" spans="2:47" ht="25.5" customHeight="1" thickBot="1" x14ac:dyDescent="0.2">
      <c r="B21" s="2703"/>
      <c r="C21" s="2664"/>
      <c r="D21" s="2665"/>
      <c r="E21" s="1133"/>
      <c r="F21" s="2674"/>
      <c r="G21" s="2675"/>
      <c r="H21" s="2675"/>
      <c r="I21" s="2676"/>
      <c r="J21" s="1135"/>
      <c r="K21" s="1135"/>
      <c r="L21" s="2685"/>
      <c r="M21" s="2686"/>
      <c r="N21" s="2573"/>
      <c r="O21" s="2528"/>
      <c r="P21" s="2528"/>
      <c r="Q21" s="2574"/>
      <c r="R21" s="2593"/>
      <c r="S21" s="2594"/>
      <c r="T21" s="2600"/>
      <c r="U21" s="2600"/>
      <c r="V21" s="2573"/>
      <c r="W21" s="2528"/>
      <c r="X21" s="2528"/>
      <c r="Y21" s="2528"/>
      <c r="Z21" s="2574"/>
      <c r="AA21" s="2590"/>
      <c r="AB21" s="2590"/>
      <c r="AC21" s="2593"/>
      <c r="AD21" s="2594"/>
      <c r="AE21" s="2600"/>
      <c r="AF21" s="2600"/>
      <c r="AG21" s="2525"/>
      <c r="AH21" s="2526"/>
      <c r="AI21" s="2559"/>
      <c r="AJ21" s="2567"/>
      <c r="AK21" s="2568"/>
      <c r="AL21" s="1189" t="s">
        <v>637</v>
      </c>
      <c r="AM21" s="1190" t="str">
        <f>IF(AND(入力1!Z29&lt;&gt;"",SUM(入力1!H77:J80)&gt;=1),"○",IF(AND(入力1!Z29&lt;&gt;"",SUM(入力1!H77:J80)=0),"-",""))</f>
        <v/>
      </c>
      <c r="AN21" s="1188" t="str">
        <f>IF(AND(入力1!Z29&lt;&gt;"",SUM(入力1!H81)&gt;=1),"○",IF(入力1!Z29&lt;&gt;"","-",""))</f>
        <v/>
      </c>
      <c r="AO21" s="577"/>
      <c r="AQ21" s="1090"/>
      <c r="AR21" s="1125"/>
      <c r="AS21" s="1125"/>
      <c r="AT21" s="1125"/>
      <c r="AU21" s="1090"/>
    </row>
    <row r="22" spans="2:47" ht="25.5" customHeight="1" x14ac:dyDescent="0.15">
      <c r="B22" s="2703"/>
      <c r="C22" s="2664"/>
      <c r="D22" s="2665"/>
      <c r="E22" s="1133"/>
      <c r="F22" s="2666" t="str">
        <f>IF(入力1!F23=0,"日帰り利用","")</f>
        <v>日帰り利用</v>
      </c>
      <c r="G22" s="2666"/>
      <c r="H22" s="2666"/>
      <c r="I22" s="2666"/>
      <c r="J22" s="1134"/>
      <c r="K22" s="1134"/>
      <c r="L22" s="2685"/>
      <c r="M22" s="2686"/>
      <c r="N22" s="2687"/>
      <c r="O22" s="2688"/>
      <c r="P22" s="2688"/>
      <c r="Q22" s="2689"/>
      <c r="R22" s="2593"/>
      <c r="S22" s="2594"/>
      <c r="T22" s="2600"/>
      <c r="U22" s="2600"/>
      <c r="V22" s="2573"/>
      <c r="W22" s="2528"/>
      <c r="X22" s="2528"/>
      <c r="Y22" s="2528"/>
      <c r="Z22" s="2574"/>
      <c r="AA22" s="2590"/>
      <c r="AB22" s="2590"/>
      <c r="AC22" s="2593"/>
      <c r="AD22" s="2594"/>
      <c r="AE22" s="2600"/>
      <c r="AF22" s="2600"/>
      <c r="AG22" s="2525"/>
      <c r="AH22" s="2526"/>
      <c r="AI22" s="2560"/>
      <c r="AJ22" s="2567"/>
      <c r="AK22" s="2568"/>
      <c r="AL22" s="2539" t="s">
        <v>176</v>
      </c>
      <c r="AM22" s="2500"/>
      <c r="AN22" s="2540"/>
      <c r="AO22" s="577"/>
      <c r="AQ22" s="1090"/>
      <c r="AR22" s="1125"/>
      <c r="AS22" s="1125"/>
      <c r="AT22" s="1125"/>
      <c r="AU22" s="1090"/>
    </row>
    <row r="23" spans="2:47" ht="25.5" customHeight="1" x14ac:dyDescent="0.15">
      <c r="B23" s="1208" t="str">
        <f>入力1!I66</f>
        <v/>
      </c>
      <c r="C23" s="2517" t="s">
        <v>523</v>
      </c>
      <c r="D23" s="2518"/>
      <c r="E23" s="1021"/>
      <c r="F23" s="1020"/>
      <c r="G23" s="1020"/>
      <c r="H23" s="1020"/>
      <c r="I23" s="1020"/>
      <c r="J23" s="1020"/>
      <c r="K23" s="1020"/>
      <c r="L23" s="2677" t="s">
        <v>620</v>
      </c>
      <c r="M23" s="2678"/>
      <c r="N23" s="2690"/>
      <c r="O23" s="2691"/>
      <c r="P23" s="2691"/>
      <c r="Q23" s="2692"/>
      <c r="R23" s="2554" t="s">
        <v>525</v>
      </c>
      <c r="S23" s="2595"/>
      <c r="T23" s="2589"/>
      <c r="U23" s="2589"/>
      <c r="V23" s="2571"/>
      <c r="W23" s="2527"/>
      <c r="X23" s="2527"/>
      <c r="Y23" s="2527"/>
      <c r="Z23" s="2572"/>
      <c r="AA23" s="2589"/>
      <c r="AB23" s="2589"/>
      <c r="AC23" s="2554" t="s">
        <v>525</v>
      </c>
      <c r="AD23" s="2595"/>
      <c r="AE23" s="2550"/>
      <c r="AF23" s="2551"/>
      <c r="AG23" s="2550"/>
      <c r="AH23" s="2551"/>
      <c r="AI23" s="2501" t="s">
        <v>530</v>
      </c>
      <c r="AJ23" s="2567"/>
      <c r="AK23" s="2568"/>
      <c r="AL23" s="2541"/>
      <c r="AM23" s="2542"/>
      <c r="AN23" s="2543"/>
      <c r="AO23" s="1012"/>
      <c r="AR23" s="1125"/>
      <c r="AS23" s="1125"/>
      <c r="AT23" s="1125"/>
    </row>
    <row r="24" spans="2:47" ht="25.5" customHeight="1" x14ac:dyDescent="0.15">
      <c r="B24" s="1209" t="s">
        <v>0</v>
      </c>
      <c r="C24" s="2519"/>
      <c r="D24" s="2520"/>
      <c r="E24" s="1018"/>
      <c r="F24" s="1019"/>
      <c r="G24" s="1019"/>
      <c r="H24" s="1019"/>
      <c r="I24" s="1019"/>
      <c r="J24" s="1019"/>
      <c r="K24" s="1019"/>
      <c r="L24" s="2679"/>
      <c r="M24" s="2680"/>
      <c r="N24" s="2693"/>
      <c r="O24" s="2694"/>
      <c r="P24" s="2694"/>
      <c r="Q24" s="2695"/>
      <c r="R24" s="2556"/>
      <c r="S24" s="2596"/>
      <c r="T24" s="2590"/>
      <c r="U24" s="2590"/>
      <c r="V24" s="2573"/>
      <c r="W24" s="2528"/>
      <c r="X24" s="2528"/>
      <c r="Y24" s="2528"/>
      <c r="Z24" s="2574"/>
      <c r="AA24" s="2590"/>
      <c r="AB24" s="2590"/>
      <c r="AC24" s="2556"/>
      <c r="AD24" s="2596"/>
      <c r="AE24" s="2552"/>
      <c r="AF24" s="2553"/>
      <c r="AG24" s="2552"/>
      <c r="AH24" s="2553"/>
      <c r="AI24" s="2502"/>
      <c r="AJ24" s="2567"/>
      <c r="AK24" s="2568"/>
      <c r="AL24" s="2541"/>
      <c r="AM24" s="2542"/>
      <c r="AN24" s="2543"/>
      <c r="AO24" s="1012"/>
      <c r="AR24" s="1125"/>
      <c r="AS24" s="1125"/>
      <c r="AT24" s="1125"/>
    </row>
    <row r="25" spans="2:47" ht="25.5" customHeight="1" thickBot="1" x14ac:dyDescent="0.2">
      <c r="B25" s="1210" t="str">
        <f>入力1!I66</f>
        <v/>
      </c>
      <c r="C25" s="2519"/>
      <c r="D25" s="2520"/>
      <c r="E25" s="1018"/>
      <c r="F25" s="1019"/>
      <c r="G25" s="1019"/>
      <c r="H25" s="1019"/>
      <c r="I25" s="1019"/>
      <c r="J25" s="1019"/>
      <c r="K25" s="1019"/>
      <c r="L25" s="2681"/>
      <c r="M25" s="2682"/>
      <c r="N25" s="2696"/>
      <c r="O25" s="2697"/>
      <c r="P25" s="2697"/>
      <c r="Q25" s="2698"/>
      <c r="R25" s="2556"/>
      <c r="S25" s="2596"/>
      <c r="T25" s="2590"/>
      <c r="U25" s="2590"/>
      <c r="V25" s="2573"/>
      <c r="W25" s="2528"/>
      <c r="X25" s="2528"/>
      <c r="Y25" s="2528"/>
      <c r="Z25" s="2574"/>
      <c r="AA25" s="2590"/>
      <c r="AB25" s="2590"/>
      <c r="AC25" s="2597"/>
      <c r="AD25" s="2598"/>
      <c r="AE25" s="2713"/>
      <c r="AF25" s="2714"/>
      <c r="AG25" s="2552"/>
      <c r="AH25" s="2553"/>
      <c r="AI25" s="2503"/>
      <c r="AJ25" s="2567"/>
      <c r="AK25" s="2568"/>
      <c r="AL25" s="2541"/>
      <c r="AM25" s="2542"/>
      <c r="AN25" s="2543"/>
      <c r="AO25" s="1012"/>
      <c r="AR25" s="1125"/>
      <c r="AS25" s="1125"/>
      <c r="AT25" s="1125"/>
    </row>
    <row r="26" spans="2:47" ht="25.5" customHeight="1" thickTop="1" x14ac:dyDescent="0.15">
      <c r="B26" s="2521" t="s">
        <v>529</v>
      </c>
      <c r="C26" s="2513" t="s">
        <v>175</v>
      </c>
      <c r="D26" s="2514"/>
      <c r="E26" s="1014"/>
      <c r="F26" s="1015"/>
      <c r="G26" s="1015"/>
      <c r="H26" s="1015"/>
      <c r="I26" s="1015"/>
      <c r="J26" s="1015"/>
      <c r="K26" s="1015"/>
      <c r="L26" s="2556"/>
      <c r="M26" s="2557"/>
      <c r="N26" s="2584"/>
      <c r="O26" s="2586"/>
      <c r="P26" s="2586"/>
      <c r="Q26" s="2585"/>
      <c r="R26" s="2741"/>
      <c r="S26" s="2742"/>
      <c r="T26" s="2584"/>
      <c r="U26" s="2585"/>
      <c r="V26" s="2584"/>
      <c r="W26" s="2586"/>
      <c r="X26" s="2586"/>
      <c r="Y26" s="2586"/>
      <c r="Z26" s="2585"/>
      <c r="AA26" s="2584"/>
      <c r="AB26" s="2585"/>
      <c r="AC26" s="1154"/>
      <c r="AD26" s="1207"/>
      <c r="AE26" s="2584"/>
      <c r="AF26" s="2585"/>
      <c r="AG26" s="2561"/>
      <c r="AH26" s="2562"/>
      <c r="AI26" s="1191"/>
      <c r="AJ26" s="2567"/>
      <c r="AK26" s="2568"/>
      <c r="AL26" s="2544" t="s">
        <v>528</v>
      </c>
      <c r="AM26" s="2545"/>
      <c r="AN26" s="2546"/>
      <c r="AO26" s="1013"/>
      <c r="AR26" s="1125"/>
      <c r="AS26" s="1125"/>
      <c r="AT26" s="1125"/>
    </row>
    <row r="27" spans="2:47" ht="25.5" customHeight="1" x14ac:dyDescent="0.15">
      <c r="B27" s="2521"/>
      <c r="C27" s="2515"/>
      <c r="D27" s="2516"/>
      <c r="E27" s="1016"/>
      <c r="F27" s="1017"/>
      <c r="G27" s="1017"/>
      <c r="H27" s="1017"/>
      <c r="I27" s="1017"/>
      <c r="J27" s="1017"/>
      <c r="K27" s="1017"/>
      <c r="L27" s="2711"/>
      <c r="M27" s="2712"/>
      <c r="N27" s="2581"/>
      <c r="O27" s="2582"/>
      <c r="P27" s="2582"/>
      <c r="Q27" s="2583"/>
      <c r="R27" s="2743"/>
      <c r="S27" s="2744"/>
      <c r="T27" s="2581"/>
      <c r="U27" s="2583"/>
      <c r="V27" s="2581"/>
      <c r="W27" s="2582"/>
      <c r="X27" s="2582"/>
      <c r="Y27" s="2582"/>
      <c r="Z27" s="2583"/>
      <c r="AA27" s="2581"/>
      <c r="AB27" s="2583"/>
      <c r="AC27" s="1157"/>
      <c r="AD27" s="1142"/>
      <c r="AE27" s="2581"/>
      <c r="AF27" s="2583"/>
      <c r="AG27" s="2563"/>
      <c r="AH27" s="2564"/>
      <c r="AI27" s="1192"/>
      <c r="AJ27" s="2569"/>
      <c r="AK27" s="2570"/>
      <c r="AL27" s="2547"/>
      <c r="AM27" s="2548"/>
      <c r="AN27" s="2549"/>
      <c r="AO27" s="1013"/>
      <c r="AR27" s="1125"/>
      <c r="AS27" s="1125"/>
      <c r="AT27" s="1125"/>
    </row>
    <row r="28" spans="2:47" ht="21" customHeight="1" x14ac:dyDescent="0.15">
      <c r="B28" s="2522" t="s">
        <v>61</v>
      </c>
      <c r="C28" s="2522" t="s">
        <v>527</v>
      </c>
      <c r="D28" s="2522"/>
      <c r="E28" s="2539">
        <v>6</v>
      </c>
      <c r="F28" s="2500"/>
      <c r="G28" s="2500">
        <v>7</v>
      </c>
      <c r="H28" s="2500"/>
      <c r="I28" s="2500">
        <v>8</v>
      </c>
      <c r="J28" s="2500"/>
      <c r="K28" s="2500">
        <v>9</v>
      </c>
      <c r="L28" s="2500"/>
      <c r="M28" s="2500">
        <v>10</v>
      </c>
      <c r="N28" s="2500"/>
      <c r="O28" s="2500">
        <v>11</v>
      </c>
      <c r="P28" s="2500"/>
      <c r="Q28" s="2500">
        <v>12</v>
      </c>
      <c r="R28" s="2500"/>
      <c r="S28" s="2500">
        <v>13</v>
      </c>
      <c r="T28" s="2500"/>
      <c r="U28" s="2500">
        <v>14</v>
      </c>
      <c r="V28" s="2500"/>
      <c r="W28" s="2500">
        <v>15</v>
      </c>
      <c r="X28" s="2500"/>
      <c r="Y28" s="2500">
        <v>16</v>
      </c>
      <c r="Z28" s="2500"/>
      <c r="AA28" s="2500">
        <v>17</v>
      </c>
      <c r="AB28" s="2500"/>
      <c r="AC28" s="2500">
        <v>18</v>
      </c>
      <c r="AD28" s="2500"/>
      <c r="AE28" s="2500">
        <v>19</v>
      </c>
      <c r="AF28" s="2500"/>
      <c r="AG28" s="2500">
        <v>20</v>
      </c>
      <c r="AH28" s="2500"/>
      <c r="AI28" s="2500">
        <v>21</v>
      </c>
      <c r="AJ28" s="2500"/>
      <c r="AK28" s="1198"/>
      <c r="AL28" s="2487" t="s">
        <v>181</v>
      </c>
      <c r="AM28" s="2488"/>
      <c r="AN28" s="2489"/>
      <c r="AQ28" s="113"/>
      <c r="AR28" s="1125"/>
      <c r="AS28" s="1125"/>
      <c r="AT28" s="1125"/>
    </row>
    <row r="29" spans="2:47" ht="12" customHeight="1" x14ac:dyDescent="0.15">
      <c r="B29" s="2522"/>
      <c r="C29" s="2522"/>
      <c r="D29" s="2522"/>
      <c r="E29" s="1199"/>
      <c r="F29" s="1200"/>
      <c r="G29" s="1199"/>
      <c r="H29" s="1200"/>
      <c r="I29" s="1199"/>
      <c r="J29" s="1200"/>
      <c r="K29" s="1202"/>
      <c r="L29" s="1200"/>
      <c r="M29" s="1199"/>
      <c r="N29" s="1200"/>
      <c r="O29" s="1200"/>
      <c r="P29" s="1201"/>
      <c r="Q29" s="1200"/>
      <c r="R29" s="1201"/>
      <c r="S29" s="1199"/>
      <c r="T29" s="1201"/>
      <c r="U29" s="1199"/>
      <c r="V29" s="1200"/>
      <c r="W29" s="1200"/>
      <c r="X29" s="1201"/>
      <c r="Y29" s="1199"/>
      <c r="Z29" s="1200"/>
      <c r="AA29" s="1200"/>
      <c r="AB29" s="1201"/>
      <c r="AC29" s="1200"/>
      <c r="AD29" s="1201"/>
      <c r="AE29" s="1199"/>
      <c r="AF29" s="1201"/>
      <c r="AG29" s="1200"/>
      <c r="AH29" s="1201"/>
      <c r="AI29" s="1199"/>
      <c r="AJ29" s="1200"/>
      <c r="AK29" s="1200"/>
      <c r="AL29" s="2490"/>
      <c r="AM29" s="2491"/>
      <c r="AN29" s="2492"/>
      <c r="AO29" s="575"/>
      <c r="AQ29" s="113"/>
      <c r="AR29" s="1125"/>
      <c r="AS29" s="1125"/>
      <c r="AT29" s="1125"/>
    </row>
    <row r="30" spans="2:47" ht="25.5" customHeight="1" x14ac:dyDescent="0.15">
      <c r="B30" s="2702" t="s">
        <v>534</v>
      </c>
      <c r="C30" s="2662" t="s">
        <v>526</v>
      </c>
      <c r="D30" s="2663"/>
      <c r="E30" s="1153"/>
      <c r="F30" s="2523"/>
      <c r="G30" s="2524"/>
      <c r="H30" s="2591" t="s">
        <v>531</v>
      </c>
      <c r="I30" s="2592"/>
      <c r="J30" s="2718"/>
      <c r="K30" s="2708"/>
      <c r="L30" s="2550"/>
      <c r="M30" s="2551"/>
      <c r="N30" s="2571"/>
      <c r="O30" s="2527"/>
      <c r="P30" s="2527"/>
      <c r="Q30" s="2572"/>
      <c r="R30" s="2523"/>
      <c r="S30" s="2524"/>
      <c r="T30" s="2599"/>
      <c r="U30" s="2599"/>
      <c r="V30" s="2571"/>
      <c r="W30" s="2527"/>
      <c r="X30" s="2527"/>
      <c r="Y30" s="2527"/>
      <c r="Z30" s="2572"/>
      <c r="AA30" s="2589"/>
      <c r="AB30" s="2589"/>
      <c r="AC30" s="2591" t="s">
        <v>524</v>
      </c>
      <c r="AD30" s="2592"/>
      <c r="AE30" s="2599"/>
      <c r="AF30" s="2599"/>
      <c r="AG30" s="2523"/>
      <c r="AH30" s="2524"/>
      <c r="AI30" s="2558" t="s">
        <v>619</v>
      </c>
      <c r="AJ30" s="2565" t="s">
        <v>179</v>
      </c>
      <c r="AK30" s="2566"/>
      <c r="AL30" s="1183"/>
      <c r="AM30" s="1184" t="s">
        <v>133</v>
      </c>
      <c r="AN30" s="1185" t="s">
        <v>180</v>
      </c>
      <c r="AO30" s="576"/>
      <c r="AR30" s="1124"/>
      <c r="AS30" s="1124"/>
      <c r="AT30" s="1124"/>
    </row>
    <row r="31" spans="2:47" ht="25.5" customHeight="1" x14ac:dyDescent="0.15">
      <c r="B31" s="2703"/>
      <c r="C31" s="2664"/>
      <c r="D31" s="2665"/>
      <c r="E31" s="1154"/>
      <c r="F31" s="2525"/>
      <c r="G31" s="2526"/>
      <c r="H31" s="2593"/>
      <c r="I31" s="2594"/>
      <c r="J31" s="2719"/>
      <c r="K31" s="2709"/>
      <c r="L31" s="2552"/>
      <c r="M31" s="2553"/>
      <c r="N31" s="2573"/>
      <c r="O31" s="2528"/>
      <c r="P31" s="2528"/>
      <c r="Q31" s="2574"/>
      <c r="R31" s="2525"/>
      <c r="S31" s="2526"/>
      <c r="T31" s="2600"/>
      <c r="U31" s="2600"/>
      <c r="V31" s="2573"/>
      <c r="W31" s="2528"/>
      <c r="X31" s="2528"/>
      <c r="Y31" s="2528"/>
      <c r="Z31" s="2574"/>
      <c r="AA31" s="2590"/>
      <c r="AB31" s="2590"/>
      <c r="AC31" s="2593"/>
      <c r="AD31" s="2594"/>
      <c r="AE31" s="2600"/>
      <c r="AF31" s="2600"/>
      <c r="AG31" s="2525"/>
      <c r="AH31" s="2526"/>
      <c r="AI31" s="2559"/>
      <c r="AJ31" s="2567"/>
      <c r="AK31" s="2568"/>
      <c r="AL31" s="1186" t="s">
        <v>178</v>
      </c>
      <c r="AM31" s="1187" t="str">
        <f>IF(AND(入力1!AA27&lt;&gt;"",SUM(入力1!L68:N71)&gt;=1),"○",IF(AND(入力1!AA27&lt;&gt;"",SUM(入力1!L68:N71)=0),"-",""))</f>
        <v/>
      </c>
      <c r="AN31" s="1188" t="str">
        <f>IF(AND(入力1!AC15&lt;&gt;"",SUM(入力1!Q56:S59)&gt;=1),"○",IF(AND(入力1!AC15&lt;&gt;"",SUM(入力1!Q56:S59)=0),"-",""))</f>
        <v/>
      </c>
      <c r="AO31" s="576"/>
      <c r="AR31" s="2699"/>
      <c r="AS31" s="2699"/>
      <c r="AT31" s="1205"/>
    </row>
    <row r="32" spans="2:47" ht="25.5" customHeight="1" x14ac:dyDescent="0.15">
      <c r="B32" s="2703"/>
      <c r="C32" s="2664"/>
      <c r="D32" s="2665"/>
      <c r="E32" s="1154"/>
      <c r="F32" s="2525"/>
      <c r="G32" s="2526"/>
      <c r="H32" s="2593"/>
      <c r="I32" s="2594"/>
      <c r="J32" s="2719"/>
      <c r="K32" s="2709"/>
      <c r="L32" s="2552"/>
      <c r="M32" s="2553"/>
      <c r="N32" s="2573"/>
      <c r="O32" s="2528"/>
      <c r="P32" s="2528"/>
      <c r="Q32" s="2574"/>
      <c r="R32" s="2525"/>
      <c r="S32" s="2526"/>
      <c r="T32" s="2600"/>
      <c r="U32" s="2600"/>
      <c r="V32" s="2573"/>
      <c r="W32" s="2528"/>
      <c r="X32" s="2528"/>
      <c r="Y32" s="2528"/>
      <c r="Z32" s="2574"/>
      <c r="AA32" s="2590"/>
      <c r="AB32" s="2590"/>
      <c r="AC32" s="2593"/>
      <c r="AD32" s="2594"/>
      <c r="AE32" s="2600"/>
      <c r="AF32" s="2600"/>
      <c r="AG32" s="2525"/>
      <c r="AH32" s="2526"/>
      <c r="AI32" s="2559"/>
      <c r="AJ32" s="2567"/>
      <c r="AK32" s="2568"/>
      <c r="AL32" s="1186" t="s">
        <v>177</v>
      </c>
      <c r="AM32" s="1187" t="str">
        <f>IF(AND(入力1!AA28&lt;&gt;"",SUM(入力1!L72:N75)&gt;=1),"○",IF(AND(入力1!AA28&lt;&gt;"",SUM(入力1!L72:N75)=0),"-",""))</f>
        <v/>
      </c>
      <c r="AN32" s="1187" t="str">
        <f>IF(AND(入力1!AA28&lt;&gt;"",SUM(入力1!L76)&gt;=1),"○",IF(入力1!AA28&lt;&gt;"","-",""))</f>
        <v/>
      </c>
      <c r="AO32" s="576"/>
    </row>
    <row r="33" spans="2:41" ht="25.5" customHeight="1" x14ac:dyDescent="0.15">
      <c r="B33" s="2703"/>
      <c r="C33" s="2664"/>
      <c r="D33" s="2665"/>
      <c r="E33" s="1154"/>
      <c r="F33" s="2525"/>
      <c r="G33" s="2526"/>
      <c r="H33" s="2593"/>
      <c r="I33" s="2594"/>
      <c r="J33" s="2719"/>
      <c r="K33" s="2709"/>
      <c r="L33" s="2552"/>
      <c r="M33" s="2553"/>
      <c r="N33" s="2573"/>
      <c r="O33" s="2528"/>
      <c r="P33" s="2528"/>
      <c r="Q33" s="2574"/>
      <c r="R33" s="2525"/>
      <c r="S33" s="2526"/>
      <c r="T33" s="2600"/>
      <c r="U33" s="2600"/>
      <c r="V33" s="2573"/>
      <c r="W33" s="2528"/>
      <c r="X33" s="2528"/>
      <c r="Y33" s="2528"/>
      <c r="Z33" s="2574"/>
      <c r="AA33" s="2590"/>
      <c r="AB33" s="2590"/>
      <c r="AC33" s="2593"/>
      <c r="AD33" s="2594"/>
      <c r="AE33" s="2600"/>
      <c r="AF33" s="2600"/>
      <c r="AG33" s="2525"/>
      <c r="AH33" s="2526"/>
      <c r="AI33" s="2559"/>
      <c r="AJ33" s="2567"/>
      <c r="AK33" s="2568"/>
      <c r="AL33" s="1189" t="s">
        <v>637</v>
      </c>
      <c r="AM33" s="1190" t="str">
        <f>IF(AND(入力1!AA29&lt;&gt;"",SUM(入力1!L77:N80)&gt;=1),"○",IF(AND(入力1!AA29&lt;&gt;"",SUM(入力1!L77:N80)=0),"-",""))</f>
        <v/>
      </c>
      <c r="AN33" s="1188" t="str">
        <f>IF(AND(入力1!AA29&lt;&gt;"",SUM(入力1!L81)&gt;=1),"○",IF(入力1!AA29&lt;&gt;"","-",""))</f>
        <v/>
      </c>
      <c r="AO33" s="577"/>
    </row>
    <row r="34" spans="2:41" ht="25.5" customHeight="1" x14ac:dyDescent="0.15">
      <c r="B34" s="2703"/>
      <c r="C34" s="2664"/>
      <c r="D34" s="2665"/>
      <c r="E34" s="1154"/>
      <c r="F34" s="2525"/>
      <c r="G34" s="2526"/>
      <c r="H34" s="2593"/>
      <c r="I34" s="2594"/>
      <c r="J34" s="2719"/>
      <c r="K34" s="2709"/>
      <c r="L34" s="2552"/>
      <c r="M34" s="2553"/>
      <c r="N34" s="2687"/>
      <c r="O34" s="2688"/>
      <c r="P34" s="2688"/>
      <c r="Q34" s="2689"/>
      <c r="R34" s="2581"/>
      <c r="S34" s="2583"/>
      <c r="T34" s="2600"/>
      <c r="U34" s="2600"/>
      <c r="V34" s="2573"/>
      <c r="W34" s="2528"/>
      <c r="X34" s="2528"/>
      <c r="Y34" s="2528"/>
      <c r="Z34" s="2574"/>
      <c r="AA34" s="2590"/>
      <c r="AB34" s="2590"/>
      <c r="AC34" s="2593"/>
      <c r="AD34" s="2594"/>
      <c r="AE34" s="2600"/>
      <c r="AF34" s="2600"/>
      <c r="AG34" s="2525"/>
      <c r="AH34" s="2526"/>
      <c r="AI34" s="2560"/>
      <c r="AJ34" s="2567"/>
      <c r="AK34" s="2568"/>
      <c r="AL34" s="2539" t="s">
        <v>176</v>
      </c>
      <c r="AM34" s="2500"/>
      <c r="AN34" s="2540"/>
      <c r="AO34" s="577"/>
    </row>
    <row r="35" spans="2:41" ht="25.5" customHeight="1" x14ac:dyDescent="0.15">
      <c r="B35" s="1208" t="str">
        <f>入力1!M66</f>
        <v/>
      </c>
      <c r="C35" s="2517" t="s">
        <v>523</v>
      </c>
      <c r="D35" s="2518"/>
      <c r="E35" s="1153"/>
      <c r="F35" s="2550"/>
      <c r="G35" s="2551"/>
      <c r="H35" s="2554" t="s">
        <v>525</v>
      </c>
      <c r="I35" s="2555"/>
      <c r="J35" s="2715"/>
      <c r="K35" s="2708"/>
      <c r="L35" s="2589"/>
      <c r="M35" s="2589"/>
      <c r="N35" s="2690"/>
      <c r="O35" s="2691"/>
      <c r="P35" s="2691"/>
      <c r="Q35" s="2692"/>
      <c r="R35" s="2550"/>
      <c r="S35" s="2551"/>
      <c r="T35" s="2550"/>
      <c r="U35" s="2551"/>
      <c r="V35" s="2571"/>
      <c r="W35" s="2527"/>
      <c r="X35" s="2527"/>
      <c r="Y35" s="2527"/>
      <c r="Z35" s="2572"/>
      <c r="AA35" s="2589"/>
      <c r="AB35" s="2589"/>
      <c r="AC35" s="2554" t="s">
        <v>525</v>
      </c>
      <c r="AD35" s="2595"/>
      <c r="AE35" s="2550"/>
      <c r="AF35" s="2551"/>
      <c r="AG35" s="2589"/>
      <c r="AH35" s="2551"/>
      <c r="AI35" s="2501" t="s">
        <v>530</v>
      </c>
      <c r="AJ35" s="2567"/>
      <c r="AK35" s="2568"/>
      <c r="AL35" s="2541"/>
      <c r="AM35" s="2542"/>
      <c r="AN35" s="2543"/>
      <c r="AO35" s="1012"/>
    </row>
    <row r="36" spans="2:41" ht="25.5" customHeight="1" x14ac:dyDescent="0.15">
      <c r="B36" s="1209" t="s">
        <v>0</v>
      </c>
      <c r="C36" s="2519"/>
      <c r="D36" s="2520"/>
      <c r="E36" s="1154"/>
      <c r="F36" s="2552"/>
      <c r="G36" s="2553"/>
      <c r="H36" s="2556"/>
      <c r="I36" s="2557"/>
      <c r="J36" s="2716"/>
      <c r="K36" s="2709"/>
      <c r="L36" s="2590"/>
      <c r="M36" s="2590"/>
      <c r="N36" s="2693"/>
      <c r="O36" s="2694"/>
      <c r="P36" s="2694"/>
      <c r="Q36" s="2695"/>
      <c r="R36" s="2552"/>
      <c r="S36" s="2553"/>
      <c r="T36" s="2552"/>
      <c r="U36" s="2553"/>
      <c r="V36" s="2573"/>
      <c r="W36" s="2528"/>
      <c r="X36" s="2528"/>
      <c r="Y36" s="2528"/>
      <c r="Z36" s="2574"/>
      <c r="AA36" s="2590"/>
      <c r="AB36" s="2590"/>
      <c r="AC36" s="2556"/>
      <c r="AD36" s="2596"/>
      <c r="AE36" s="2552"/>
      <c r="AF36" s="2553"/>
      <c r="AG36" s="2590"/>
      <c r="AH36" s="2553"/>
      <c r="AI36" s="2502"/>
      <c r="AJ36" s="2567"/>
      <c r="AK36" s="2568"/>
      <c r="AL36" s="2541"/>
      <c r="AM36" s="2542"/>
      <c r="AN36" s="2543"/>
      <c r="AO36" s="1012"/>
    </row>
    <row r="37" spans="2:41" ht="25.5" customHeight="1" thickBot="1" x14ac:dyDescent="0.2">
      <c r="B37" s="1210" t="str">
        <f>入力1!M66</f>
        <v/>
      </c>
      <c r="C37" s="2519"/>
      <c r="D37" s="2520"/>
      <c r="E37" s="1154"/>
      <c r="F37" s="2552"/>
      <c r="G37" s="2553"/>
      <c r="H37" s="2556"/>
      <c r="I37" s="2557"/>
      <c r="J37" s="2717"/>
      <c r="K37" s="2710"/>
      <c r="L37" s="2720"/>
      <c r="M37" s="2720"/>
      <c r="N37" s="2696"/>
      <c r="O37" s="2697"/>
      <c r="P37" s="2697"/>
      <c r="Q37" s="2698"/>
      <c r="R37" s="2713"/>
      <c r="S37" s="2714"/>
      <c r="T37" s="2713"/>
      <c r="U37" s="2714"/>
      <c r="V37" s="2575"/>
      <c r="W37" s="2576"/>
      <c r="X37" s="2576"/>
      <c r="Y37" s="2576"/>
      <c r="Z37" s="2577"/>
      <c r="AA37" s="2720"/>
      <c r="AB37" s="2720"/>
      <c r="AC37" s="2597"/>
      <c r="AD37" s="2598"/>
      <c r="AE37" s="2713"/>
      <c r="AF37" s="2714"/>
      <c r="AG37" s="2590"/>
      <c r="AH37" s="2553"/>
      <c r="AI37" s="2503"/>
      <c r="AJ37" s="2567"/>
      <c r="AK37" s="2568"/>
      <c r="AL37" s="2541"/>
      <c r="AM37" s="2542"/>
      <c r="AN37" s="2543"/>
      <c r="AO37" s="1012"/>
    </row>
    <row r="38" spans="2:41" ht="25.5" customHeight="1" thickTop="1" x14ac:dyDescent="0.15">
      <c r="B38" s="2521" t="s">
        <v>529</v>
      </c>
      <c r="C38" s="2513" t="s">
        <v>175</v>
      </c>
      <c r="D38" s="2514"/>
      <c r="E38" s="1155"/>
      <c r="F38" s="2754" t="s">
        <v>530</v>
      </c>
      <c r="G38" s="2755"/>
      <c r="H38" s="1139"/>
      <c r="I38" s="1139"/>
      <c r="J38" s="1214"/>
      <c r="K38" s="1215"/>
      <c r="L38" s="2590"/>
      <c r="M38" s="2590"/>
      <c r="N38" s="2584"/>
      <c r="O38" s="2586"/>
      <c r="P38" s="2586"/>
      <c r="Q38" s="2585"/>
      <c r="R38" s="2741"/>
      <c r="S38" s="2742"/>
      <c r="T38" s="2584"/>
      <c r="U38" s="2585"/>
      <c r="V38" s="2584"/>
      <c r="W38" s="2586"/>
      <c r="X38" s="2586"/>
      <c r="Y38" s="2586"/>
      <c r="Z38" s="2585"/>
      <c r="AA38" s="2584"/>
      <c r="AB38" s="2585"/>
      <c r="AC38" s="1154"/>
      <c r="AD38" s="1207"/>
      <c r="AE38" s="2584"/>
      <c r="AF38" s="2585"/>
      <c r="AG38" s="2561"/>
      <c r="AH38" s="2562"/>
      <c r="AI38" s="1191"/>
      <c r="AJ38" s="2567"/>
      <c r="AK38" s="2568"/>
      <c r="AL38" s="2544" t="s">
        <v>528</v>
      </c>
      <c r="AM38" s="2545"/>
      <c r="AN38" s="2546"/>
      <c r="AO38" s="1013"/>
    </row>
    <row r="39" spans="2:41" ht="25.5" customHeight="1" x14ac:dyDescent="0.15">
      <c r="B39" s="2521"/>
      <c r="C39" s="2515"/>
      <c r="D39" s="2516"/>
      <c r="E39" s="1154"/>
      <c r="F39" s="2756"/>
      <c r="G39" s="2564"/>
      <c r="H39" s="1146"/>
      <c r="I39" s="1146"/>
      <c r="J39" s="1216"/>
      <c r="K39" s="1216"/>
      <c r="L39" s="2581"/>
      <c r="M39" s="2583"/>
      <c r="N39" s="2581"/>
      <c r="O39" s="2582"/>
      <c r="P39" s="2582"/>
      <c r="Q39" s="2583"/>
      <c r="R39" s="2743"/>
      <c r="S39" s="2744"/>
      <c r="T39" s="2581"/>
      <c r="U39" s="2583"/>
      <c r="V39" s="2581"/>
      <c r="W39" s="2582"/>
      <c r="X39" s="2582"/>
      <c r="Y39" s="2582"/>
      <c r="Z39" s="2583"/>
      <c r="AA39" s="2581"/>
      <c r="AB39" s="2583"/>
      <c r="AC39" s="1157"/>
      <c r="AD39" s="1142"/>
      <c r="AE39" s="2581"/>
      <c r="AF39" s="2583"/>
      <c r="AG39" s="2563"/>
      <c r="AH39" s="2564"/>
      <c r="AI39" s="1192"/>
      <c r="AJ39" s="2569"/>
      <c r="AK39" s="2570"/>
      <c r="AL39" s="2547"/>
      <c r="AM39" s="2548"/>
      <c r="AN39" s="2549"/>
      <c r="AO39" s="1013"/>
    </row>
    <row r="40" spans="2:41" ht="21" customHeight="1" x14ac:dyDescent="0.15">
      <c r="B40" s="2522" t="s">
        <v>61</v>
      </c>
      <c r="C40" s="2522" t="s">
        <v>527</v>
      </c>
      <c r="D40" s="2522"/>
      <c r="E40" s="2539">
        <v>6</v>
      </c>
      <c r="F40" s="2500"/>
      <c r="G40" s="2500">
        <v>7</v>
      </c>
      <c r="H40" s="2500"/>
      <c r="I40" s="2500">
        <v>8</v>
      </c>
      <c r="J40" s="2542"/>
      <c r="K40" s="2542">
        <v>9</v>
      </c>
      <c r="L40" s="2542"/>
      <c r="M40" s="2542">
        <v>10</v>
      </c>
      <c r="N40" s="2542"/>
      <c r="O40" s="2542">
        <v>11</v>
      </c>
      <c r="P40" s="2542"/>
      <c r="Q40" s="2542">
        <v>12</v>
      </c>
      <c r="R40" s="2542"/>
      <c r="S40" s="2542">
        <v>13</v>
      </c>
      <c r="T40" s="2542"/>
      <c r="U40" s="2542">
        <v>14</v>
      </c>
      <c r="V40" s="2542"/>
      <c r="W40" s="2542">
        <v>15</v>
      </c>
      <c r="X40" s="2542"/>
      <c r="Y40" s="2542">
        <v>16</v>
      </c>
      <c r="Z40" s="2542"/>
      <c r="AA40" s="2542">
        <v>17</v>
      </c>
      <c r="AB40" s="2542"/>
      <c r="AC40" s="2542">
        <v>18</v>
      </c>
      <c r="AD40" s="2542"/>
      <c r="AE40" s="2542">
        <v>19</v>
      </c>
      <c r="AF40" s="2542"/>
      <c r="AG40" s="2500">
        <v>20</v>
      </c>
      <c r="AH40" s="2500"/>
      <c r="AI40" s="2500">
        <v>21</v>
      </c>
      <c r="AJ40" s="2500"/>
      <c r="AK40" s="1198"/>
      <c r="AL40" s="2487" t="s">
        <v>181</v>
      </c>
      <c r="AM40" s="2488"/>
      <c r="AN40" s="2489"/>
    </row>
    <row r="41" spans="2:41" ht="12" customHeight="1" x14ac:dyDescent="0.15">
      <c r="B41" s="2522"/>
      <c r="C41" s="2522"/>
      <c r="D41" s="2522"/>
      <c r="E41" s="1199"/>
      <c r="F41" s="1200"/>
      <c r="G41" s="1199"/>
      <c r="H41" s="1200"/>
      <c r="I41" s="1199"/>
      <c r="J41" s="1200"/>
      <c r="K41" s="1202"/>
      <c r="L41" s="1200"/>
      <c r="M41" s="1199"/>
      <c r="N41" s="1200"/>
      <c r="O41" s="1200"/>
      <c r="P41" s="1201"/>
      <c r="Q41" s="1200"/>
      <c r="R41" s="1201"/>
      <c r="S41" s="1199"/>
      <c r="T41" s="1201"/>
      <c r="U41" s="1199"/>
      <c r="V41" s="1200"/>
      <c r="W41" s="1200"/>
      <c r="X41" s="1201"/>
      <c r="Y41" s="1199"/>
      <c r="Z41" s="1200"/>
      <c r="AA41" s="1200"/>
      <c r="AB41" s="1201"/>
      <c r="AC41" s="1200"/>
      <c r="AD41" s="1201"/>
      <c r="AE41" s="1199"/>
      <c r="AF41" s="1201"/>
      <c r="AG41" s="1200"/>
      <c r="AH41" s="1201"/>
      <c r="AI41" s="1199"/>
      <c r="AJ41" s="1200"/>
      <c r="AK41" s="1200"/>
      <c r="AL41" s="2490"/>
      <c r="AM41" s="2491"/>
      <c r="AN41" s="2492"/>
      <c r="AO41" s="575"/>
    </row>
    <row r="42" spans="2:41" ht="25.5" customHeight="1" x14ac:dyDescent="0.15">
      <c r="B42" s="2702" t="s">
        <v>533</v>
      </c>
      <c r="C42" s="2662" t="s">
        <v>526</v>
      </c>
      <c r="D42" s="2663"/>
      <c r="E42" s="1158"/>
      <c r="F42" s="2523"/>
      <c r="G42" s="2524"/>
      <c r="H42" s="2591" t="s">
        <v>531</v>
      </c>
      <c r="I42" s="2592"/>
      <c r="J42" s="2718"/>
      <c r="K42" s="2708"/>
      <c r="L42" s="2550"/>
      <c r="M42" s="2589"/>
      <c r="N42" s="2571"/>
      <c r="O42" s="2527"/>
      <c r="P42" s="2527"/>
      <c r="Q42" s="2572"/>
      <c r="R42" s="2599"/>
      <c r="S42" s="2599"/>
      <c r="T42" s="2523"/>
      <c r="U42" s="2524"/>
      <c r="V42" s="2527"/>
      <c r="W42" s="2527"/>
      <c r="X42" s="2527"/>
      <c r="Y42" s="2527"/>
      <c r="Z42" s="2527"/>
      <c r="AA42" s="2529" t="s">
        <v>622</v>
      </c>
      <c r="AB42" s="2530"/>
      <c r="AC42" s="2704" t="s">
        <v>524</v>
      </c>
      <c r="AD42" s="2705"/>
      <c r="AE42" s="2724"/>
      <c r="AF42" s="2724"/>
      <c r="AG42" s="2726"/>
      <c r="AH42" s="2727"/>
      <c r="AI42" s="2558" t="s">
        <v>619</v>
      </c>
      <c r="AJ42" s="2565" t="s">
        <v>179</v>
      </c>
      <c r="AK42" s="2566"/>
      <c r="AL42" s="1183"/>
      <c r="AM42" s="1184" t="s">
        <v>133</v>
      </c>
      <c r="AN42" s="1185" t="s">
        <v>180</v>
      </c>
      <c r="AO42" s="576"/>
    </row>
    <row r="43" spans="2:41" ht="25.5" customHeight="1" x14ac:dyDescent="0.15">
      <c r="B43" s="2703"/>
      <c r="C43" s="2664"/>
      <c r="D43" s="2665"/>
      <c r="E43" s="1159"/>
      <c r="F43" s="2525"/>
      <c r="G43" s="2526"/>
      <c r="H43" s="2593"/>
      <c r="I43" s="2594"/>
      <c r="J43" s="2719"/>
      <c r="K43" s="2709"/>
      <c r="L43" s="2552"/>
      <c r="M43" s="2590"/>
      <c r="N43" s="2573"/>
      <c r="O43" s="2528"/>
      <c r="P43" s="2528"/>
      <c r="Q43" s="2574"/>
      <c r="R43" s="2600"/>
      <c r="S43" s="2600"/>
      <c r="T43" s="2525"/>
      <c r="U43" s="2526"/>
      <c r="V43" s="2528"/>
      <c r="W43" s="2528"/>
      <c r="X43" s="2528"/>
      <c r="Y43" s="2528"/>
      <c r="Z43" s="2528"/>
      <c r="AA43" s="2531"/>
      <c r="AB43" s="2532"/>
      <c r="AC43" s="2706"/>
      <c r="AD43" s="2707"/>
      <c r="AE43" s="2725"/>
      <c r="AF43" s="2725"/>
      <c r="AG43" s="2728"/>
      <c r="AH43" s="2729"/>
      <c r="AI43" s="2559"/>
      <c r="AJ43" s="2567"/>
      <c r="AK43" s="2568"/>
      <c r="AL43" s="1186" t="s">
        <v>178</v>
      </c>
      <c r="AM43" s="1187" t="str">
        <f>IF(AND(入力1!AB27&lt;&gt;"",SUM(入力1!P68:R71)&gt;=1),"○",IF(AND(入力1!AB27&lt;&gt;"",SUM(入力1!P68:R71)=0),"-",""))</f>
        <v/>
      </c>
      <c r="AN43" s="1188" t="str">
        <f>IF(AND(入力1!AC27&lt;&gt;"",SUM(入力1!Q68:S71)&gt;=1),"○",IF(AND(入力1!AC27&lt;&gt;"",SUM(入力1!Q68:S71)=0),"-",""))</f>
        <v/>
      </c>
      <c r="AO43" s="576"/>
    </row>
    <row r="44" spans="2:41" ht="25.5" customHeight="1" x14ac:dyDescent="0.15">
      <c r="B44" s="2703"/>
      <c r="C44" s="2664"/>
      <c r="D44" s="2665"/>
      <c r="E44" s="1159"/>
      <c r="F44" s="2525"/>
      <c r="G44" s="2526"/>
      <c r="H44" s="2593"/>
      <c r="I44" s="2594"/>
      <c r="J44" s="2719"/>
      <c r="K44" s="2709"/>
      <c r="L44" s="2552"/>
      <c r="M44" s="2590"/>
      <c r="N44" s="2573"/>
      <c r="O44" s="2528"/>
      <c r="P44" s="2528"/>
      <c r="Q44" s="2574"/>
      <c r="R44" s="2600"/>
      <c r="S44" s="2600"/>
      <c r="T44" s="2525"/>
      <c r="U44" s="2526"/>
      <c r="V44" s="2528"/>
      <c r="W44" s="2528"/>
      <c r="X44" s="2528"/>
      <c r="Y44" s="2528"/>
      <c r="Z44" s="2528"/>
      <c r="AA44" s="2531"/>
      <c r="AB44" s="2532"/>
      <c r="AC44" s="2706"/>
      <c r="AD44" s="2707"/>
      <c r="AE44" s="2725"/>
      <c r="AF44" s="2725"/>
      <c r="AG44" s="2728"/>
      <c r="AH44" s="2729"/>
      <c r="AI44" s="2559"/>
      <c r="AJ44" s="2567"/>
      <c r="AK44" s="2568"/>
      <c r="AL44" s="1186" t="s">
        <v>177</v>
      </c>
      <c r="AM44" s="1187" t="str">
        <f>IF(AND(入力1!AB28&lt;&gt;"",SUM(入力1!P72:R75)&gt;=1),"○",IF(AND(入力1!AB28&lt;&gt;"",SUM(入力1!P72:R75)=0),"-",""))</f>
        <v/>
      </c>
      <c r="AN44" s="1187" t="str">
        <f>IF(AND(入力1!AB28&lt;&gt;"",SUM(入力1!P76)&gt;=1),"○",IF(入力1!AB28&lt;&gt;"","-",""))</f>
        <v/>
      </c>
      <c r="AO44" s="576"/>
    </row>
    <row r="45" spans="2:41" ht="25.5" customHeight="1" x14ac:dyDescent="0.15">
      <c r="B45" s="2703"/>
      <c r="C45" s="2664"/>
      <c r="D45" s="2665"/>
      <c r="E45" s="1159"/>
      <c r="F45" s="2525"/>
      <c r="G45" s="2526"/>
      <c r="H45" s="2593"/>
      <c r="I45" s="2594"/>
      <c r="J45" s="2719"/>
      <c r="K45" s="2709"/>
      <c r="L45" s="2552"/>
      <c r="M45" s="2590"/>
      <c r="N45" s="2573"/>
      <c r="O45" s="2528"/>
      <c r="P45" s="2528"/>
      <c r="Q45" s="2574"/>
      <c r="R45" s="2600"/>
      <c r="S45" s="2600"/>
      <c r="T45" s="2525"/>
      <c r="U45" s="2526"/>
      <c r="V45" s="2528"/>
      <c r="W45" s="2528"/>
      <c r="X45" s="2528"/>
      <c r="Y45" s="2528"/>
      <c r="Z45" s="2528"/>
      <c r="AA45" s="2531"/>
      <c r="AB45" s="2532"/>
      <c r="AC45" s="2706"/>
      <c r="AD45" s="2707"/>
      <c r="AE45" s="2725"/>
      <c r="AF45" s="2725"/>
      <c r="AG45" s="2728"/>
      <c r="AH45" s="2729"/>
      <c r="AI45" s="2559"/>
      <c r="AJ45" s="2567"/>
      <c r="AK45" s="2568"/>
      <c r="AL45" s="1189" t="s">
        <v>637</v>
      </c>
      <c r="AM45" s="1190" t="str">
        <f>IF(AND(入力1!AB29&lt;&gt;"",SUM(入力1!P70:R73)&gt;=1),"○",IF(AND(入力1!AB29&lt;&gt;"",SUM(入力1!P70:R73)=0),"-",""))</f>
        <v/>
      </c>
      <c r="AN45" s="1188" t="str">
        <f>IF(AND(入力1!AC29&lt;&gt;"",SUM(入力1!Q70:S73)&gt;=1),"○",IF(AND(入力1!AC29&lt;&gt;"",SUM(入力1!Q70:S73)=0),"-",""))</f>
        <v/>
      </c>
      <c r="AO45" s="577"/>
    </row>
    <row r="46" spans="2:41" ht="25.5" customHeight="1" x14ac:dyDescent="0.15">
      <c r="B46" s="2703"/>
      <c r="C46" s="2664"/>
      <c r="D46" s="2665"/>
      <c r="E46" s="1159"/>
      <c r="F46" s="2525"/>
      <c r="G46" s="2526"/>
      <c r="H46" s="2593"/>
      <c r="I46" s="2594"/>
      <c r="J46" s="2719"/>
      <c r="K46" s="2709"/>
      <c r="L46" s="2552"/>
      <c r="M46" s="2590"/>
      <c r="N46" s="2687"/>
      <c r="O46" s="2688"/>
      <c r="P46" s="2688"/>
      <c r="Q46" s="2689"/>
      <c r="R46" s="2600"/>
      <c r="S46" s="2600"/>
      <c r="T46" s="2525"/>
      <c r="U46" s="2526"/>
      <c r="V46" s="2528"/>
      <c r="W46" s="2528"/>
      <c r="X46" s="2528"/>
      <c r="Y46" s="2528"/>
      <c r="Z46" s="2528"/>
      <c r="AA46" s="2531"/>
      <c r="AB46" s="2532"/>
      <c r="AC46" s="2706"/>
      <c r="AD46" s="2707"/>
      <c r="AE46" s="2725"/>
      <c r="AF46" s="2725"/>
      <c r="AG46" s="2728"/>
      <c r="AH46" s="2729"/>
      <c r="AI46" s="2560"/>
      <c r="AJ46" s="2567"/>
      <c r="AK46" s="2568"/>
      <c r="AL46" s="2539" t="s">
        <v>176</v>
      </c>
      <c r="AM46" s="2500"/>
      <c r="AN46" s="2540"/>
      <c r="AO46" s="577"/>
    </row>
    <row r="47" spans="2:41" ht="25.5" customHeight="1" x14ac:dyDescent="0.15">
      <c r="B47" s="1208" t="str">
        <f>入力1!Q66</f>
        <v/>
      </c>
      <c r="C47" s="2517" t="s">
        <v>523</v>
      </c>
      <c r="D47" s="2518"/>
      <c r="E47" s="1158"/>
      <c r="F47" s="2550"/>
      <c r="G47" s="2551"/>
      <c r="H47" s="2554" t="s">
        <v>525</v>
      </c>
      <c r="I47" s="2555"/>
      <c r="J47" s="2715"/>
      <c r="K47" s="2708"/>
      <c r="L47" s="2589"/>
      <c r="M47" s="2589"/>
      <c r="N47" s="2690"/>
      <c r="O47" s="2691"/>
      <c r="P47" s="2691"/>
      <c r="Q47" s="2692"/>
      <c r="R47" s="2589"/>
      <c r="S47" s="2589"/>
      <c r="T47" s="2550"/>
      <c r="U47" s="2551"/>
      <c r="V47" s="2527"/>
      <c r="W47" s="2527"/>
      <c r="X47" s="2527"/>
      <c r="Y47" s="2527"/>
      <c r="Z47" s="2527"/>
      <c r="AA47" s="2529"/>
      <c r="AB47" s="2530"/>
      <c r="AC47" s="2555" t="s">
        <v>525</v>
      </c>
      <c r="AD47" s="2595"/>
      <c r="AE47" s="2533"/>
      <c r="AF47" s="2534"/>
      <c r="AG47" s="2734"/>
      <c r="AH47" s="2735"/>
      <c r="AI47" s="2501" t="s">
        <v>530</v>
      </c>
      <c r="AJ47" s="2567"/>
      <c r="AK47" s="2568"/>
      <c r="AL47" s="2541"/>
      <c r="AM47" s="2542"/>
      <c r="AN47" s="2543"/>
      <c r="AO47" s="1012"/>
    </row>
    <row r="48" spans="2:41" ht="25.5" customHeight="1" x14ac:dyDescent="0.15">
      <c r="B48" s="1209" t="s">
        <v>0</v>
      </c>
      <c r="C48" s="2519"/>
      <c r="D48" s="2520"/>
      <c r="E48" s="1159"/>
      <c r="F48" s="2552"/>
      <c r="G48" s="2553"/>
      <c r="H48" s="2556"/>
      <c r="I48" s="2557"/>
      <c r="J48" s="2716"/>
      <c r="K48" s="2709"/>
      <c r="L48" s="2590"/>
      <c r="M48" s="2590"/>
      <c r="N48" s="2693"/>
      <c r="O48" s="2694"/>
      <c r="P48" s="2694"/>
      <c r="Q48" s="2695"/>
      <c r="R48" s="2590"/>
      <c r="S48" s="2590"/>
      <c r="T48" s="2552"/>
      <c r="U48" s="2553"/>
      <c r="V48" s="2528"/>
      <c r="W48" s="2528"/>
      <c r="X48" s="2528"/>
      <c r="Y48" s="2528"/>
      <c r="Z48" s="2528"/>
      <c r="AA48" s="2531"/>
      <c r="AB48" s="2532"/>
      <c r="AC48" s="2557"/>
      <c r="AD48" s="2596"/>
      <c r="AE48" s="2535"/>
      <c r="AF48" s="2536"/>
      <c r="AG48" s="2736"/>
      <c r="AH48" s="2737"/>
      <c r="AI48" s="2502"/>
      <c r="AJ48" s="2567"/>
      <c r="AK48" s="2568"/>
      <c r="AL48" s="2541"/>
      <c r="AM48" s="2542"/>
      <c r="AN48" s="2543"/>
      <c r="AO48" s="1012"/>
    </row>
    <row r="49" spans="2:47" ht="25.5" customHeight="1" thickBot="1" x14ac:dyDescent="0.2">
      <c r="B49" s="1210" t="str">
        <f>入力1!Q66</f>
        <v/>
      </c>
      <c r="C49" s="2519"/>
      <c r="D49" s="2520"/>
      <c r="E49" s="1159"/>
      <c r="F49" s="2552"/>
      <c r="G49" s="2553"/>
      <c r="H49" s="2556"/>
      <c r="I49" s="2557"/>
      <c r="J49" s="2717"/>
      <c r="K49" s="2710"/>
      <c r="L49" s="2720"/>
      <c r="M49" s="2720"/>
      <c r="N49" s="2696"/>
      <c r="O49" s="2697"/>
      <c r="P49" s="2697"/>
      <c r="Q49" s="2698"/>
      <c r="R49" s="2720"/>
      <c r="S49" s="2720"/>
      <c r="T49" s="2713"/>
      <c r="U49" s="2714"/>
      <c r="V49" s="2576"/>
      <c r="W49" s="2576"/>
      <c r="X49" s="2576"/>
      <c r="Y49" s="2576"/>
      <c r="Z49" s="2576"/>
      <c r="AA49" s="2730"/>
      <c r="AB49" s="2731"/>
      <c r="AC49" s="2740"/>
      <c r="AD49" s="2598"/>
      <c r="AE49" s="2537"/>
      <c r="AF49" s="2538"/>
      <c r="AG49" s="2738"/>
      <c r="AH49" s="2739"/>
      <c r="AI49" s="2503"/>
      <c r="AJ49" s="2567"/>
      <c r="AK49" s="2568"/>
      <c r="AL49" s="2541"/>
      <c r="AM49" s="2542"/>
      <c r="AN49" s="2543"/>
      <c r="AO49" s="1012"/>
    </row>
    <row r="50" spans="2:47" ht="25.5" customHeight="1" thickTop="1" x14ac:dyDescent="0.15">
      <c r="B50" s="2521" t="s">
        <v>529</v>
      </c>
      <c r="C50" s="2513" t="s">
        <v>175</v>
      </c>
      <c r="D50" s="2514"/>
      <c r="E50" s="1156"/>
      <c r="F50" s="2732" t="s">
        <v>530</v>
      </c>
      <c r="G50" s="2733"/>
      <c r="H50" s="1139"/>
      <c r="I50" s="1139"/>
      <c r="J50" s="1214"/>
      <c r="K50" s="1215"/>
      <c r="L50" s="2590"/>
      <c r="M50" s="2590"/>
      <c r="N50" s="2584"/>
      <c r="O50" s="2586"/>
      <c r="P50" s="2586"/>
      <c r="Q50" s="2585"/>
      <c r="R50" s="2745"/>
      <c r="S50" s="2745"/>
      <c r="T50" s="2584"/>
      <c r="U50" s="2585"/>
      <c r="V50" s="2584"/>
      <c r="W50" s="2586"/>
      <c r="X50" s="2586"/>
      <c r="Y50" s="2586"/>
      <c r="Z50" s="2585"/>
      <c r="AA50" s="2732"/>
      <c r="AB50" s="2733"/>
      <c r="AC50" s="1146"/>
      <c r="AD50" s="1146"/>
      <c r="AE50" s="1206"/>
      <c r="AF50" s="1206"/>
      <c r="AG50" s="2721"/>
      <c r="AH50" s="2721"/>
      <c r="AI50" s="1191"/>
      <c r="AJ50" s="2567"/>
      <c r="AK50" s="2568"/>
      <c r="AL50" s="2544" t="s">
        <v>528</v>
      </c>
      <c r="AM50" s="2545"/>
      <c r="AN50" s="2546"/>
      <c r="AO50" s="1013"/>
    </row>
    <row r="51" spans="2:47" ht="25.5" customHeight="1" x14ac:dyDescent="0.15">
      <c r="B51" s="2521"/>
      <c r="C51" s="2700"/>
      <c r="D51" s="2701"/>
      <c r="E51" s="1159"/>
      <c r="F51" s="2711"/>
      <c r="G51" s="2747"/>
      <c r="H51" s="1146"/>
      <c r="I51" s="1146"/>
      <c r="J51" s="1216"/>
      <c r="K51" s="1216"/>
      <c r="L51" s="2581"/>
      <c r="M51" s="2583"/>
      <c r="N51" s="2581"/>
      <c r="O51" s="2582"/>
      <c r="P51" s="2582"/>
      <c r="Q51" s="2583"/>
      <c r="R51" s="2746"/>
      <c r="S51" s="2746"/>
      <c r="T51" s="2581"/>
      <c r="U51" s="2583"/>
      <c r="V51" s="2581"/>
      <c r="W51" s="2582"/>
      <c r="X51" s="2582"/>
      <c r="Y51" s="2582"/>
      <c r="Z51" s="2583"/>
      <c r="AA51" s="2711"/>
      <c r="AB51" s="2747"/>
      <c r="AC51" s="1141"/>
      <c r="AD51" s="1142"/>
      <c r="AE51" s="1146"/>
      <c r="AF51" s="1146"/>
      <c r="AG51" s="2722"/>
      <c r="AH51" s="2723"/>
      <c r="AI51" s="1192"/>
      <c r="AJ51" s="2569"/>
      <c r="AK51" s="2570"/>
      <c r="AL51" s="2547"/>
      <c r="AM51" s="2548"/>
      <c r="AN51" s="2549"/>
      <c r="AO51" s="1023"/>
      <c r="AP51" s="113"/>
      <c r="AQ51" s="113"/>
      <c r="AR51" s="113"/>
      <c r="AS51" s="113"/>
      <c r="AT51" s="113"/>
    </row>
    <row r="52" spans="2:47" ht="22.5" customHeight="1" x14ac:dyDescent="0.15">
      <c r="B52" s="2512" t="s">
        <v>651</v>
      </c>
      <c r="C52" s="2512"/>
      <c r="D52" s="2512"/>
      <c r="E52" s="2512"/>
      <c r="F52" s="2512"/>
      <c r="G52" s="2512"/>
      <c r="H52" s="2512"/>
      <c r="I52" s="2512"/>
      <c r="J52" s="2512"/>
      <c r="K52" s="2512"/>
      <c r="L52" s="2512"/>
      <c r="M52" s="2512"/>
      <c r="N52" s="2512"/>
      <c r="O52" s="2512"/>
      <c r="P52" s="2512"/>
      <c r="Q52" s="2512"/>
      <c r="R52" s="2512"/>
      <c r="S52" s="2512"/>
      <c r="T52" s="2512"/>
      <c r="U52" s="2512"/>
      <c r="V52" s="2512"/>
      <c r="W52" s="2512"/>
      <c r="X52" s="2512"/>
      <c r="Y52" s="2512"/>
      <c r="Z52" s="2512"/>
      <c r="AA52" s="2512"/>
      <c r="AB52" s="2512"/>
      <c r="AC52" s="2512"/>
      <c r="AD52" s="2512"/>
      <c r="AE52" s="2512"/>
      <c r="AF52" s="2512"/>
      <c r="AG52" s="2512"/>
      <c r="AH52" s="2512"/>
      <c r="AI52" s="2512"/>
      <c r="AJ52" s="2512"/>
      <c r="AK52" s="2512"/>
      <c r="AL52" s="2512"/>
      <c r="AM52" s="2512"/>
      <c r="AN52" s="2512"/>
      <c r="AO52" s="1022"/>
      <c r="AP52" s="1022"/>
      <c r="AQ52" s="1022"/>
      <c r="AR52" s="1022"/>
      <c r="AS52" s="1022"/>
      <c r="AT52" s="1022"/>
      <c r="AU52" s="576"/>
    </row>
    <row r="53" spans="2:47" ht="33.75" customHeight="1" x14ac:dyDescent="0.15"/>
    <row r="54" spans="2:47" ht="40.5" customHeight="1" x14ac:dyDescent="0.25">
      <c r="B54" s="2770"/>
      <c r="C54" s="2770"/>
      <c r="D54" s="2770"/>
      <c r="E54" s="2770"/>
      <c r="F54" s="2770"/>
      <c r="G54" s="2770"/>
      <c r="H54" s="2770"/>
      <c r="I54" s="2770"/>
      <c r="J54" s="2770"/>
      <c r="K54" s="2770"/>
      <c r="L54" s="2770"/>
      <c r="M54" s="2770"/>
      <c r="N54" s="2770"/>
      <c r="O54" s="2770"/>
      <c r="P54" s="2770"/>
      <c r="Q54" s="2770"/>
      <c r="R54" s="2770"/>
      <c r="S54" s="2770"/>
      <c r="T54" s="2770"/>
      <c r="U54" s="2770"/>
      <c r="V54" s="2770"/>
      <c r="W54" s="2770"/>
      <c r="X54" s="2770"/>
      <c r="Y54" s="2770"/>
      <c r="Z54" s="2770"/>
      <c r="AA54" s="2770"/>
      <c r="AB54" s="2771"/>
      <c r="AC54" s="2771"/>
      <c r="AD54" s="2771"/>
      <c r="AE54" s="2771"/>
      <c r="AF54" s="2771"/>
      <c r="AG54" s="2771"/>
      <c r="AH54" s="2771"/>
      <c r="AI54" s="2771"/>
      <c r="AJ54" s="2771"/>
      <c r="AK54" s="2771"/>
      <c r="AL54" s="1324"/>
      <c r="AM54" s="1274"/>
      <c r="AN54" s="1325"/>
    </row>
    <row r="55" spans="2:47" ht="24.75" customHeight="1" x14ac:dyDescent="0.2">
      <c r="B55" s="2793"/>
      <c r="C55" s="2793"/>
      <c r="D55" s="2794"/>
      <c r="E55" s="2794"/>
      <c r="F55" s="2794"/>
      <c r="G55" s="2794"/>
      <c r="H55" s="2794"/>
      <c r="I55" s="2795"/>
      <c r="J55" s="2795"/>
      <c r="K55" s="2796"/>
      <c r="L55" s="2796"/>
      <c r="M55" s="2796"/>
      <c r="N55" s="2797"/>
      <c r="O55" s="2797"/>
      <c r="P55" s="2797"/>
      <c r="Q55" s="2794"/>
      <c r="R55" s="2794"/>
      <c r="S55" s="2798"/>
      <c r="T55" s="2799"/>
      <c r="U55" s="2798"/>
      <c r="V55" s="2799"/>
      <c r="W55" s="2798"/>
      <c r="X55" s="2799"/>
      <c r="Y55" s="2799"/>
      <c r="Z55" s="2799"/>
      <c r="AA55" s="2801"/>
      <c r="AB55" s="2799"/>
      <c r="AC55" s="2802"/>
      <c r="AD55" s="2799"/>
      <c r="AE55" s="2799"/>
      <c r="AF55" s="2799"/>
      <c r="AG55" s="2799"/>
      <c r="AH55" s="2799"/>
      <c r="AI55" s="2799"/>
      <c r="AJ55" s="2799"/>
      <c r="AK55" s="2794"/>
      <c r="AL55" s="2794"/>
      <c r="AM55" s="1322"/>
      <c r="AN55" s="1322"/>
    </row>
    <row r="56" spans="2:47" ht="23.25" customHeight="1" x14ac:dyDescent="0.15">
      <c r="B56" s="2793"/>
      <c r="C56" s="2793"/>
      <c r="D56" s="2794"/>
      <c r="E56" s="2794"/>
      <c r="F56" s="2794"/>
      <c r="G56" s="2794"/>
      <c r="H56" s="2794"/>
      <c r="I56" s="2800"/>
      <c r="J56" s="2800"/>
      <c r="K56" s="2796"/>
      <c r="L56" s="2796"/>
      <c r="M56" s="2796"/>
      <c r="N56" s="2797"/>
      <c r="O56" s="2797"/>
      <c r="P56" s="2797"/>
      <c r="Q56" s="2794"/>
      <c r="R56" s="2794"/>
      <c r="S56" s="2798"/>
      <c r="T56" s="2799"/>
      <c r="U56" s="2798"/>
      <c r="V56" s="2799"/>
      <c r="W56" s="2798"/>
      <c r="X56" s="2799"/>
      <c r="Y56" s="2799"/>
      <c r="Z56" s="2799"/>
      <c r="AA56" s="2801"/>
      <c r="AB56" s="2799"/>
      <c r="AC56" s="2802"/>
      <c r="AD56" s="2799"/>
      <c r="AE56" s="2799"/>
      <c r="AF56" s="2799"/>
      <c r="AG56" s="2799"/>
      <c r="AH56" s="2799"/>
      <c r="AI56" s="2799"/>
      <c r="AJ56" s="2799"/>
      <c r="AK56" s="2794"/>
      <c r="AL56" s="2794"/>
      <c r="AM56" s="1322"/>
      <c r="AN56" s="1322"/>
    </row>
    <row r="57" spans="2:47" ht="19.5" customHeight="1" x14ac:dyDescent="0.15">
      <c r="B57" s="2803"/>
      <c r="C57" s="2793"/>
      <c r="D57" s="2794"/>
      <c r="E57" s="2794"/>
      <c r="F57" s="2794"/>
      <c r="G57" s="2794"/>
      <c r="H57" s="2794"/>
      <c r="I57" s="2794"/>
      <c r="J57" s="2794"/>
      <c r="K57" s="2794"/>
      <c r="L57" s="2794"/>
      <c r="M57" s="2794"/>
      <c r="N57" s="2794"/>
      <c r="O57" s="2794"/>
      <c r="P57" s="2794"/>
      <c r="Q57" s="2794"/>
      <c r="R57" s="2804"/>
      <c r="S57" s="2804"/>
      <c r="T57" s="2804"/>
      <c r="U57" s="2804"/>
      <c r="V57" s="2804"/>
      <c r="W57" s="2804"/>
      <c r="X57" s="2804"/>
      <c r="Y57" s="2804"/>
      <c r="Z57" s="2804"/>
      <c r="AA57" s="2804"/>
      <c r="AB57" s="2804"/>
      <c r="AC57" s="2804"/>
      <c r="AD57" s="2804"/>
      <c r="AE57" s="2804"/>
      <c r="AF57" s="2804"/>
      <c r="AG57" s="2804"/>
      <c r="AH57" s="2804"/>
      <c r="AI57" s="2804"/>
      <c r="AJ57" s="2804"/>
      <c r="AK57" s="2804"/>
      <c r="AL57" s="2805"/>
      <c r="AM57" s="2805"/>
      <c r="AN57" s="2805"/>
    </row>
    <row r="58" spans="2:47" ht="5.25" customHeight="1" x14ac:dyDescent="0.15">
      <c r="B58" s="2793"/>
      <c r="C58" s="2793"/>
      <c r="D58" s="2794"/>
      <c r="E58" s="2794"/>
      <c r="F58" s="2794"/>
      <c r="G58" s="2794"/>
      <c r="H58" s="2794"/>
      <c r="I58" s="2794"/>
      <c r="J58" s="2794"/>
      <c r="K58" s="2794"/>
      <c r="L58" s="2794"/>
      <c r="M58" s="2794"/>
      <c r="N58" s="2794"/>
      <c r="O58" s="2794"/>
      <c r="P58" s="2794"/>
      <c r="Q58" s="2794"/>
      <c r="R58" s="2806"/>
      <c r="S58" s="2806"/>
      <c r="T58" s="2806"/>
      <c r="U58" s="2794"/>
      <c r="V58" s="2807"/>
      <c r="W58" s="2807"/>
      <c r="X58" s="2794"/>
      <c r="Y58" s="2807"/>
      <c r="Z58" s="2807"/>
      <c r="AA58" s="2807"/>
      <c r="AB58" s="2808"/>
      <c r="AC58" s="2808"/>
      <c r="AD58" s="2808"/>
      <c r="AE58" s="2794"/>
      <c r="AF58" s="2809"/>
      <c r="AG58" s="2809"/>
      <c r="AH58" s="2794"/>
      <c r="AI58" s="2809"/>
      <c r="AJ58" s="2809"/>
      <c r="AK58" s="2809"/>
      <c r="AL58" s="2805"/>
      <c r="AM58" s="2805"/>
      <c r="AN58" s="2805"/>
    </row>
    <row r="59" spans="2:47" ht="19.5" customHeight="1" x14ac:dyDescent="0.15">
      <c r="B59" s="2793"/>
      <c r="C59" s="2793"/>
      <c r="D59" s="2794"/>
      <c r="E59" s="2794"/>
      <c r="F59" s="2794"/>
      <c r="G59" s="2794"/>
      <c r="H59" s="2794"/>
      <c r="I59" s="2794"/>
      <c r="J59" s="2794"/>
      <c r="K59" s="2794"/>
      <c r="L59" s="2794"/>
      <c r="M59" s="2794"/>
      <c r="N59" s="2794"/>
      <c r="O59" s="2794"/>
      <c r="P59" s="2794"/>
      <c r="Q59" s="2794"/>
      <c r="R59" s="2806"/>
      <c r="S59" s="2806"/>
      <c r="T59" s="2806"/>
      <c r="U59" s="2794"/>
      <c r="V59" s="2807"/>
      <c r="W59" s="2807"/>
      <c r="X59" s="2794"/>
      <c r="Y59" s="2807"/>
      <c r="Z59" s="2807"/>
      <c r="AA59" s="2807"/>
      <c r="AB59" s="2808"/>
      <c r="AC59" s="2808"/>
      <c r="AD59" s="2808"/>
      <c r="AE59" s="2794"/>
      <c r="AF59" s="2809"/>
      <c r="AG59" s="2809"/>
      <c r="AH59" s="2794"/>
      <c r="AI59" s="2809"/>
      <c r="AJ59" s="2809"/>
      <c r="AK59" s="2809"/>
      <c r="AL59" s="1326"/>
      <c r="AM59" s="2810"/>
      <c r="AN59" s="2810"/>
    </row>
    <row r="60" spans="2:47" ht="19.5" customHeight="1" x14ac:dyDescent="0.15">
      <c r="B60" s="2793"/>
      <c r="C60" s="2793"/>
      <c r="D60" s="2794"/>
      <c r="E60" s="2794"/>
      <c r="F60" s="2794"/>
      <c r="G60" s="2794"/>
      <c r="H60" s="2794"/>
      <c r="I60" s="2794"/>
      <c r="J60" s="2794"/>
      <c r="K60" s="2794"/>
      <c r="L60" s="2794"/>
      <c r="M60" s="2794"/>
      <c r="N60" s="2794"/>
      <c r="O60" s="2794"/>
      <c r="P60" s="2794"/>
      <c r="Q60" s="2794"/>
      <c r="R60" s="2806"/>
      <c r="S60" s="2806"/>
      <c r="T60" s="2806"/>
      <c r="U60" s="2794"/>
      <c r="V60" s="2807"/>
      <c r="W60" s="2807"/>
      <c r="X60" s="2794"/>
      <c r="Y60" s="2807"/>
      <c r="Z60" s="2807"/>
      <c r="AA60" s="2807"/>
      <c r="AB60" s="2808"/>
      <c r="AC60" s="2808"/>
      <c r="AD60" s="2808"/>
      <c r="AE60" s="2794"/>
      <c r="AF60" s="2809"/>
      <c r="AG60" s="2809"/>
      <c r="AH60" s="2794"/>
      <c r="AI60" s="2809"/>
      <c r="AJ60" s="2809"/>
      <c r="AK60" s="2809"/>
      <c r="AL60" s="1326"/>
      <c r="AM60" s="2810"/>
      <c r="AN60" s="2810"/>
    </row>
    <row r="61" spans="2:47" ht="21" customHeight="1" x14ac:dyDescent="0.15">
      <c r="B61" s="2811"/>
      <c r="C61" s="2811"/>
      <c r="D61" s="2811"/>
      <c r="E61" s="1327"/>
      <c r="F61" s="1327"/>
      <c r="G61" s="1327"/>
      <c r="H61" s="1327"/>
      <c r="I61" s="1328"/>
      <c r="J61" s="1328"/>
      <c r="K61" s="1328"/>
      <c r="L61" s="1328"/>
      <c r="M61" s="1328"/>
      <c r="N61" s="1328"/>
      <c r="O61" s="1328"/>
      <c r="P61" s="1328"/>
      <c r="Q61" s="1328"/>
      <c r="R61" s="1328"/>
      <c r="S61" s="1328"/>
      <c r="T61" s="1328"/>
      <c r="U61" s="1328"/>
      <c r="V61" s="1315"/>
      <c r="W61" s="1315"/>
      <c r="X61" s="1315"/>
      <c r="Y61" s="1327"/>
      <c r="Z61" s="1327"/>
      <c r="AA61" s="1327"/>
      <c r="AB61" s="1327"/>
      <c r="AC61" s="1327"/>
      <c r="AD61" s="1327"/>
      <c r="AE61" s="1327"/>
      <c r="AF61" s="1327"/>
      <c r="AG61" s="1327"/>
      <c r="AH61" s="1327"/>
      <c r="AI61" s="1327"/>
      <c r="AJ61" s="2812"/>
      <c r="AK61" s="2812"/>
      <c r="AL61" s="2812"/>
      <c r="AM61" s="2812"/>
      <c r="AN61" s="1327"/>
    </row>
    <row r="62" spans="2:47" ht="21.75" customHeight="1" x14ac:dyDescent="0.15">
      <c r="B62" s="2813"/>
      <c r="C62" s="2813"/>
      <c r="D62" s="2813"/>
      <c r="E62" s="2542"/>
      <c r="F62" s="2542"/>
      <c r="G62" s="2542"/>
      <c r="H62" s="2542"/>
      <c r="I62" s="2542"/>
      <c r="J62" s="2542"/>
      <c r="K62" s="2542"/>
      <c r="L62" s="2542"/>
      <c r="M62" s="2542"/>
      <c r="N62" s="2542"/>
      <c r="O62" s="2542"/>
      <c r="P62" s="2542"/>
      <c r="Q62" s="2542"/>
      <c r="R62" s="2542"/>
      <c r="S62" s="2542"/>
      <c r="T62" s="2542"/>
      <c r="U62" s="2542"/>
      <c r="V62" s="2542"/>
      <c r="W62" s="2542"/>
      <c r="X62" s="2542"/>
      <c r="Y62" s="2542"/>
      <c r="Z62" s="2542"/>
      <c r="AA62" s="2542"/>
      <c r="AB62" s="2542"/>
      <c r="AC62" s="2542"/>
      <c r="AD62" s="2542"/>
      <c r="AE62" s="2542"/>
      <c r="AF62" s="2542"/>
      <c r="AG62" s="2542"/>
      <c r="AH62" s="2542"/>
      <c r="AI62" s="2542"/>
      <c r="AJ62" s="2542"/>
      <c r="AK62" s="1315"/>
      <c r="AL62" s="2814"/>
      <c r="AM62" s="2814"/>
      <c r="AN62" s="2814"/>
    </row>
    <row r="63" spans="2:47" ht="12.75" customHeight="1" x14ac:dyDescent="0.15">
      <c r="B63" s="2813"/>
      <c r="C63" s="2813"/>
      <c r="D63" s="2813"/>
      <c r="E63" s="1327"/>
      <c r="F63" s="1327"/>
      <c r="G63" s="1327"/>
      <c r="H63" s="1327"/>
      <c r="I63" s="1327"/>
      <c r="J63" s="1327"/>
      <c r="K63" s="1327"/>
      <c r="L63" s="1327"/>
      <c r="M63" s="1327"/>
      <c r="N63" s="1327"/>
      <c r="O63" s="1327"/>
      <c r="P63" s="1327"/>
      <c r="Q63" s="1327"/>
      <c r="R63" s="1327"/>
      <c r="S63" s="1327"/>
      <c r="T63" s="1327"/>
      <c r="U63" s="1327"/>
      <c r="V63" s="1327"/>
      <c r="W63" s="1327"/>
      <c r="X63" s="1327"/>
      <c r="Y63" s="1327"/>
      <c r="Z63" s="1327"/>
      <c r="AA63" s="1327"/>
      <c r="AB63" s="1327"/>
      <c r="AC63" s="1327"/>
      <c r="AD63" s="1327"/>
      <c r="AE63" s="1327"/>
      <c r="AF63" s="1327"/>
      <c r="AG63" s="1327"/>
      <c r="AH63" s="1327"/>
      <c r="AI63" s="1327"/>
      <c r="AJ63" s="1327"/>
      <c r="AK63" s="1327"/>
      <c r="AL63" s="2814"/>
      <c r="AM63" s="2814"/>
      <c r="AN63" s="2814"/>
    </row>
    <row r="64" spans="2:47" ht="26.25" customHeight="1" x14ac:dyDescent="0.15">
      <c r="B64" s="2815"/>
      <c r="C64" s="2816"/>
      <c r="D64" s="2816"/>
      <c r="E64" s="1146"/>
      <c r="F64" s="2600"/>
      <c r="G64" s="2600"/>
      <c r="H64" s="2817"/>
      <c r="I64" s="2817"/>
      <c r="J64" s="2719"/>
      <c r="K64" s="2719"/>
      <c r="L64" s="2590"/>
      <c r="M64" s="2590"/>
      <c r="N64" s="2528"/>
      <c r="O64" s="2528"/>
      <c r="P64" s="2528"/>
      <c r="Q64" s="2528"/>
      <c r="R64" s="2600"/>
      <c r="S64" s="2600"/>
      <c r="T64" s="2600"/>
      <c r="U64" s="2600"/>
      <c r="V64" s="2528"/>
      <c r="W64" s="2528"/>
      <c r="X64" s="2528"/>
      <c r="Y64" s="2528"/>
      <c r="Z64" s="2528"/>
      <c r="AA64" s="2590"/>
      <c r="AB64" s="2590"/>
      <c r="AC64" s="2817"/>
      <c r="AD64" s="2817"/>
      <c r="AE64" s="2600"/>
      <c r="AF64" s="2600"/>
      <c r="AG64" s="2600"/>
      <c r="AH64" s="2600"/>
      <c r="AI64" s="2818"/>
      <c r="AJ64" s="2819"/>
      <c r="AK64" s="2819"/>
      <c r="AL64" s="1329"/>
      <c r="AM64" s="1330"/>
      <c r="AN64" s="1330"/>
    </row>
    <row r="65" spans="2:40" ht="26.25" customHeight="1" x14ac:dyDescent="0.15">
      <c r="B65" s="2815"/>
      <c r="C65" s="2816"/>
      <c r="D65" s="2816"/>
      <c r="E65" s="1146"/>
      <c r="F65" s="2600"/>
      <c r="G65" s="2600"/>
      <c r="H65" s="2817"/>
      <c r="I65" s="2817"/>
      <c r="J65" s="2719"/>
      <c r="K65" s="2719"/>
      <c r="L65" s="2590"/>
      <c r="M65" s="2590"/>
      <c r="N65" s="2528"/>
      <c r="O65" s="2528"/>
      <c r="P65" s="2528"/>
      <c r="Q65" s="2528"/>
      <c r="R65" s="2600"/>
      <c r="S65" s="2600"/>
      <c r="T65" s="2600"/>
      <c r="U65" s="2600"/>
      <c r="V65" s="2528"/>
      <c r="W65" s="2528"/>
      <c r="X65" s="2528"/>
      <c r="Y65" s="2528"/>
      <c r="Z65" s="2528"/>
      <c r="AA65" s="2590"/>
      <c r="AB65" s="2590"/>
      <c r="AC65" s="2817"/>
      <c r="AD65" s="2817"/>
      <c r="AE65" s="2600"/>
      <c r="AF65" s="2600"/>
      <c r="AG65" s="2600"/>
      <c r="AH65" s="2600"/>
      <c r="AI65" s="2818"/>
      <c r="AJ65" s="2819"/>
      <c r="AK65" s="2819"/>
      <c r="AL65" s="1330"/>
      <c r="AM65" s="1331"/>
      <c r="AN65" s="1331"/>
    </row>
    <row r="66" spans="2:40" ht="26.25" customHeight="1" x14ac:dyDescent="0.15">
      <c r="B66" s="2815"/>
      <c r="C66" s="2816"/>
      <c r="D66" s="2816"/>
      <c r="E66" s="1146"/>
      <c r="F66" s="2600"/>
      <c r="G66" s="2600"/>
      <c r="H66" s="2817"/>
      <c r="I66" s="2817"/>
      <c r="J66" s="2719"/>
      <c r="K66" s="2719"/>
      <c r="L66" s="2590"/>
      <c r="M66" s="2590"/>
      <c r="N66" s="2528"/>
      <c r="O66" s="2528"/>
      <c r="P66" s="2528"/>
      <c r="Q66" s="2528"/>
      <c r="R66" s="2600"/>
      <c r="S66" s="2600"/>
      <c r="T66" s="2600"/>
      <c r="U66" s="2600"/>
      <c r="V66" s="2528"/>
      <c r="W66" s="2528"/>
      <c r="X66" s="2528"/>
      <c r="Y66" s="2528"/>
      <c r="Z66" s="2528"/>
      <c r="AA66" s="2590"/>
      <c r="AB66" s="2590"/>
      <c r="AC66" s="2817"/>
      <c r="AD66" s="2817"/>
      <c r="AE66" s="2600"/>
      <c r="AF66" s="2600"/>
      <c r="AG66" s="2600"/>
      <c r="AH66" s="2600"/>
      <c r="AI66" s="2818"/>
      <c r="AJ66" s="2819"/>
      <c r="AK66" s="2819"/>
      <c r="AL66" s="1330"/>
      <c r="AM66" s="1331"/>
      <c r="AN66" s="1331"/>
    </row>
    <row r="67" spans="2:40" ht="26.25" customHeight="1" x14ac:dyDescent="0.15">
      <c r="B67" s="2815"/>
      <c r="C67" s="2816"/>
      <c r="D67" s="2816"/>
      <c r="E67" s="1146"/>
      <c r="F67" s="2600"/>
      <c r="G67" s="2600"/>
      <c r="H67" s="2817"/>
      <c r="I67" s="2817"/>
      <c r="J67" s="2719"/>
      <c r="K67" s="2719"/>
      <c r="L67" s="2590"/>
      <c r="M67" s="2590"/>
      <c r="N67" s="2528"/>
      <c r="O67" s="2528"/>
      <c r="P67" s="2528"/>
      <c r="Q67" s="2528"/>
      <c r="R67" s="2600"/>
      <c r="S67" s="2600"/>
      <c r="T67" s="2600"/>
      <c r="U67" s="2600"/>
      <c r="V67" s="2528"/>
      <c r="W67" s="2528"/>
      <c r="X67" s="2528"/>
      <c r="Y67" s="2528"/>
      <c r="Z67" s="2528"/>
      <c r="AA67" s="2590"/>
      <c r="AB67" s="2590"/>
      <c r="AC67" s="2817"/>
      <c r="AD67" s="2817"/>
      <c r="AE67" s="2600"/>
      <c r="AF67" s="2600"/>
      <c r="AG67" s="2600"/>
      <c r="AH67" s="2600"/>
      <c r="AI67" s="2818"/>
      <c r="AJ67" s="2819"/>
      <c r="AK67" s="2819"/>
      <c r="AL67" s="1330"/>
      <c r="AM67" s="1331"/>
      <c r="AN67" s="1331"/>
    </row>
    <row r="68" spans="2:40" ht="26.25" customHeight="1" x14ac:dyDescent="0.15">
      <c r="B68" s="2815"/>
      <c r="C68" s="2816"/>
      <c r="D68" s="2816"/>
      <c r="E68" s="1146"/>
      <c r="F68" s="2600"/>
      <c r="G68" s="2600"/>
      <c r="H68" s="2817"/>
      <c r="I68" s="2817"/>
      <c r="J68" s="2719"/>
      <c r="K68" s="2719"/>
      <c r="L68" s="2590"/>
      <c r="M68" s="2590"/>
      <c r="N68" s="2528"/>
      <c r="O68" s="2528"/>
      <c r="P68" s="2528"/>
      <c r="Q68" s="2528"/>
      <c r="R68" s="2600"/>
      <c r="S68" s="2600"/>
      <c r="T68" s="2600"/>
      <c r="U68" s="2600"/>
      <c r="V68" s="2528"/>
      <c r="W68" s="2528"/>
      <c r="X68" s="2528"/>
      <c r="Y68" s="2528"/>
      <c r="Z68" s="2528"/>
      <c r="AA68" s="2590"/>
      <c r="AB68" s="2590"/>
      <c r="AC68" s="2817"/>
      <c r="AD68" s="2817"/>
      <c r="AE68" s="2600"/>
      <c r="AF68" s="2600"/>
      <c r="AG68" s="2600"/>
      <c r="AH68" s="2600"/>
      <c r="AI68" s="2818"/>
      <c r="AJ68" s="2819"/>
      <c r="AK68" s="2819"/>
      <c r="AL68" s="2542"/>
      <c r="AM68" s="2542"/>
      <c r="AN68" s="2542"/>
    </row>
    <row r="69" spans="2:40" ht="26.25" customHeight="1" x14ac:dyDescent="0.15">
      <c r="B69" s="1332"/>
      <c r="C69" s="2820"/>
      <c r="D69" s="2820"/>
      <c r="E69" s="1146"/>
      <c r="F69" s="2590"/>
      <c r="G69" s="2590"/>
      <c r="H69" s="2557"/>
      <c r="I69" s="2557"/>
      <c r="J69" s="2719"/>
      <c r="K69" s="2719"/>
      <c r="L69" s="2590"/>
      <c r="M69" s="2590"/>
      <c r="N69" s="2694"/>
      <c r="O69" s="2694"/>
      <c r="P69" s="2694"/>
      <c r="Q69" s="2694"/>
      <c r="R69" s="2590"/>
      <c r="S69" s="2590"/>
      <c r="T69" s="2590"/>
      <c r="U69" s="2590"/>
      <c r="V69" s="2528"/>
      <c r="W69" s="2528"/>
      <c r="X69" s="2528"/>
      <c r="Y69" s="2528"/>
      <c r="Z69" s="2528"/>
      <c r="AA69" s="2590"/>
      <c r="AB69" s="2590"/>
      <c r="AC69" s="2557"/>
      <c r="AD69" s="2557"/>
      <c r="AE69" s="2590"/>
      <c r="AF69" s="2590"/>
      <c r="AG69" s="2590"/>
      <c r="AH69" s="2590"/>
      <c r="AI69" s="2821"/>
      <c r="AJ69" s="2819"/>
      <c r="AK69" s="2819"/>
      <c r="AL69" s="2542"/>
      <c r="AM69" s="2542"/>
      <c r="AN69" s="2542"/>
    </row>
    <row r="70" spans="2:40" ht="26.25" customHeight="1" x14ac:dyDescent="0.15">
      <c r="B70" s="1333"/>
      <c r="C70" s="2820"/>
      <c r="D70" s="2820"/>
      <c r="E70" s="1146"/>
      <c r="F70" s="2590"/>
      <c r="G70" s="2590"/>
      <c r="H70" s="2557"/>
      <c r="I70" s="2557"/>
      <c r="J70" s="2719"/>
      <c r="K70" s="2719"/>
      <c r="L70" s="2590"/>
      <c r="M70" s="2590"/>
      <c r="N70" s="2694"/>
      <c r="O70" s="2694"/>
      <c r="P70" s="2694"/>
      <c r="Q70" s="2694"/>
      <c r="R70" s="2590"/>
      <c r="S70" s="2590"/>
      <c r="T70" s="2590"/>
      <c r="U70" s="2590"/>
      <c r="V70" s="2528"/>
      <c r="W70" s="2528"/>
      <c r="X70" s="2528"/>
      <c r="Y70" s="2528"/>
      <c r="Z70" s="2528"/>
      <c r="AA70" s="2590"/>
      <c r="AB70" s="2590"/>
      <c r="AC70" s="2557"/>
      <c r="AD70" s="2557"/>
      <c r="AE70" s="2590"/>
      <c r="AF70" s="2590"/>
      <c r="AG70" s="2590"/>
      <c r="AH70" s="2590"/>
      <c r="AI70" s="2821"/>
      <c r="AJ70" s="2819"/>
      <c r="AK70" s="2819"/>
      <c r="AL70" s="2542"/>
      <c r="AM70" s="2542"/>
      <c r="AN70" s="2542"/>
    </row>
    <row r="71" spans="2:40" ht="26.25" customHeight="1" x14ac:dyDescent="0.15">
      <c r="B71" s="1334"/>
      <c r="C71" s="2820"/>
      <c r="D71" s="2820"/>
      <c r="E71" s="1146"/>
      <c r="F71" s="2590"/>
      <c r="G71" s="2590"/>
      <c r="H71" s="2557"/>
      <c r="I71" s="2557"/>
      <c r="J71" s="2719"/>
      <c r="K71" s="2719"/>
      <c r="L71" s="2590"/>
      <c r="M71" s="2590"/>
      <c r="N71" s="2694"/>
      <c r="O71" s="2694"/>
      <c r="P71" s="2694"/>
      <c r="Q71" s="2694"/>
      <c r="R71" s="2590"/>
      <c r="S71" s="2590"/>
      <c r="T71" s="2590"/>
      <c r="U71" s="2590"/>
      <c r="V71" s="2528"/>
      <c r="W71" s="2528"/>
      <c r="X71" s="2528"/>
      <c r="Y71" s="2528"/>
      <c r="Z71" s="2528"/>
      <c r="AA71" s="2590"/>
      <c r="AB71" s="2590"/>
      <c r="AC71" s="2557"/>
      <c r="AD71" s="2557"/>
      <c r="AE71" s="2590"/>
      <c r="AF71" s="2590"/>
      <c r="AG71" s="2590"/>
      <c r="AH71" s="2590"/>
      <c r="AI71" s="2821"/>
      <c r="AJ71" s="2819"/>
      <c r="AK71" s="2819"/>
      <c r="AL71" s="2542"/>
      <c r="AM71" s="2542"/>
      <c r="AN71" s="2542"/>
    </row>
    <row r="72" spans="2:40" ht="26.25" customHeight="1" x14ac:dyDescent="0.15">
      <c r="B72" s="2823"/>
      <c r="C72" s="2824"/>
      <c r="D72" s="2824"/>
      <c r="E72" s="1146"/>
      <c r="F72" s="2822"/>
      <c r="G72" s="2822"/>
      <c r="H72" s="1146"/>
      <c r="I72" s="1146"/>
      <c r="J72" s="1335"/>
      <c r="K72" s="1335"/>
      <c r="L72" s="2590"/>
      <c r="M72" s="2590"/>
      <c r="N72" s="2600"/>
      <c r="O72" s="2600"/>
      <c r="P72" s="2600"/>
      <c r="Q72" s="2600"/>
      <c r="R72" s="2745"/>
      <c r="S72" s="2745"/>
      <c r="T72" s="2600"/>
      <c r="U72" s="2600"/>
      <c r="V72" s="2600"/>
      <c r="W72" s="2600"/>
      <c r="X72" s="2600"/>
      <c r="Y72" s="2600"/>
      <c r="Z72" s="2600"/>
      <c r="AA72" s="2600"/>
      <c r="AB72" s="2600"/>
      <c r="AC72" s="1146"/>
      <c r="AD72" s="1146"/>
      <c r="AE72" s="2600"/>
      <c r="AF72" s="2600"/>
      <c r="AG72" s="2821"/>
      <c r="AH72" s="2821"/>
      <c r="AI72" s="1336"/>
      <c r="AJ72" s="2819"/>
      <c r="AK72" s="2819"/>
      <c r="AL72" s="2545"/>
      <c r="AM72" s="2545"/>
      <c r="AN72" s="2545"/>
    </row>
    <row r="73" spans="2:40" ht="26.25" customHeight="1" x14ac:dyDescent="0.15">
      <c r="B73" s="2823"/>
      <c r="C73" s="2824"/>
      <c r="D73" s="2824"/>
      <c r="E73" s="1146"/>
      <c r="F73" s="2822"/>
      <c r="G73" s="2822"/>
      <c r="H73" s="1146"/>
      <c r="I73" s="1146"/>
      <c r="J73" s="1335"/>
      <c r="K73" s="1335"/>
      <c r="L73" s="2600"/>
      <c r="M73" s="2600"/>
      <c r="N73" s="2600"/>
      <c r="O73" s="2600"/>
      <c r="P73" s="2600"/>
      <c r="Q73" s="2600"/>
      <c r="R73" s="2745"/>
      <c r="S73" s="2745"/>
      <c r="T73" s="2600"/>
      <c r="U73" s="2600"/>
      <c r="V73" s="2600"/>
      <c r="W73" s="2600"/>
      <c r="X73" s="2600"/>
      <c r="Y73" s="2600"/>
      <c r="Z73" s="2600"/>
      <c r="AA73" s="2600"/>
      <c r="AB73" s="2600"/>
      <c r="AC73" s="1146"/>
      <c r="AD73" s="1146"/>
      <c r="AE73" s="2600"/>
      <c r="AF73" s="2600"/>
      <c r="AG73" s="2822"/>
      <c r="AH73" s="2822"/>
      <c r="AI73" s="1337"/>
      <c r="AJ73" s="2819"/>
      <c r="AK73" s="2819"/>
      <c r="AL73" s="2545"/>
      <c r="AM73" s="2545"/>
      <c r="AN73" s="2545"/>
    </row>
    <row r="74" spans="2:40" ht="20.25" customHeight="1" x14ac:dyDescent="0.15">
      <c r="B74" s="2542"/>
      <c r="C74" s="2542"/>
      <c r="D74" s="2542"/>
      <c r="E74" s="2542"/>
      <c r="F74" s="2542"/>
      <c r="G74" s="2542"/>
      <c r="H74" s="2542"/>
      <c r="I74" s="2542"/>
      <c r="J74" s="2542"/>
      <c r="K74" s="2542"/>
      <c r="L74" s="2542"/>
      <c r="M74" s="2542"/>
      <c r="N74" s="2542"/>
      <c r="O74" s="2542"/>
      <c r="P74" s="2542"/>
      <c r="Q74" s="2542"/>
      <c r="R74" s="2542"/>
      <c r="S74" s="2542"/>
      <c r="T74" s="2542"/>
      <c r="U74" s="2542"/>
      <c r="V74" s="2542"/>
      <c r="W74" s="2542"/>
      <c r="X74" s="2542"/>
      <c r="Y74" s="2542"/>
      <c r="Z74" s="2542"/>
      <c r="AA74" s="2542"/>
      <c r="AB74" s="2542"/>
      <c r="AC74" s="2542"/>
      <c r="AD74" s="2542"/>
      <c r="AE74" s="2542"/>
      <c r="AF74" s="2542"/>
      <c r="AG74" s="2542"/>
      <c r="AH74" s="2542"/>
      <c r="AI74" s="2542"/>
      <c r="AJ74" s="2542"/>
      <c r="AK74" s="1315"/>
      <c r="AL74" s="2814"/>
      <c r="AM74" s="2814"/>
      <c r="AN74" s="2814"/>
    </row>
    <row r="75" spans="2:40" ht="12.75" customHeight="1" x14ac:dyDescent="0.15">
      <c r="B75" s="2542"/>
      <c r="C75" s="2542"/>
      <c r="D75" s="2542"/>
      <c r="E75" s="1327"/>
      <c r="F75" s="1327"/>
      <c r="G75" s="1327"/>
      <c r="H75" s="1327"/>
      <c r="I75" s="1327"/>
      <c r="J75" s="1327"/>
      <c r="K75" s="1327"/>
      <c r="L75" s="1327"/>
      <c r="M75" s="1327"/>
      <c r="N75" s="1327"/>
      <c r="O75" s="1327"/>
      <c r="P75" s="1327"/>
      <c r="Q75" s="1327"/>
      <c r="R75" s="1327"/>
      <c r="S75" s="1327"/>
      <c r="T75" s="1327"/>
      <c r="U75" s="1327"/>
      <c r="V75" s="1327"/>
      <c r="W75" s="1327"/>
      <c r="X75" s="1327"/>
      <c r="Y75" s="1327"/>
      <c r="Z75" s="1327"/>
      <c r="AA75" s="1327"/>
      <c r="AB75" s="1327"/>
      <c r="AC75" s="1327"/>
      <c r="AD75" s="1327"/>
      <c r="AE75" s="1327"/>
      <c r="AF75" s="1327"/>
      <c r="AG75" s="1327"/>
      <c r="AH75" s="1327"/>
      <c r="AI75" s="1327"/>
      <c r="AJ75" s="1327"/>
      <c r="AK75" s="1327"/>
      <c r="AL75" s="2814"/>
      <c r="AM75" s="2814"/>
      <c r="AN75" s="2814"/>
    </row>
    <row r="76" spans="2:40" ht="25.5" customHeight="1" x14ac:dyDescent="0.15">
      <c r="B76" s="2815"/>
      <c r="C76" s="2816"/>
      <c r="D76" s="2816"/>
      <c r="E76" s="1146"/>
      <c r="F76" s="2600"/>
      <c r="G76" s="2600"/>
      <c r="H76" s="2817"/>
      <c r="I76" s="2817"/>
      <c r="J76" s="2719"/>
      <c r="K76" s="2719"/>
      <c r="L76" s="2590"/>
      <c r="M76" s="2590"/>
      <c r="N76" s="2528"/>
      <c r="O76" s="2528"/>
      <c r="P76" s="2528"/>
      <c r="Q76" s="2528"/>
      <c r="R76" s="2600"/>
      <c r="S76" s="2600"/>
      <c r="T76" s="2600"/>
      <c r="U76" s="2600"/>
      <c r="V76" s="2528"/>
      <c r="W76" s="2528"/>
      <c r="X76" s="2528"/>
      <c r="Y76" s="2528"/>
      <c r="Z76" s="2528"/>
      <c r="AA76" s="2590"/>
      <c r="AB76" s="2590"/>
      <c r="AC76" s="2817"/>
      <c r="AD76" s="2817"/>
      <c r="AE76" s="2600"/>
      <c r="AF76" s="2600"/>
      <c r="AG76" s="2600"/>
      <c r="AH76" s="2600"/>
      <c r="AI76" s="2818"/>
      <c r="AJ76" s="2819"/>
      <c r="AK76" s="2819"/>
      <c r="AL76" s="1329"/>
      <c r="AM76" s="1330"/>
      <c r="AN76" s="1330"/>
    </row>
    <row r="77" spans="2:40" ht="25.5" customHeight="1" x14ac:dyDescent="0.15">
      <c r="B77" s="2815"/>
      <c r="C77" s="2816"/>
      <c r="D77" s="2816"/>
      <c r="E77" s="1146"/>
      <c r="F77" s="2600"/>
      <c r="G77" s="2600"/>
      <c r="H77" s="2817"/>
      <c r="I77" s="2817"/>
      <c r="J77" s="2719"/>
      <c r="K77" s="2719"/>
      <c r="L77" s="2590"/>
      <c r="M77" s="2590"/>
      <c r="N77" s="2528"/>
      <c r="O77" s="2528"/>
      <c r="P77" s="2528"/>
      <c r="Q77" s="2528"/>
      <c r="R77" s="2600"/>
      <c r="S77" s="2600"/>
      <c r="T77" s="2600"/>
      <c r="U77" s="2600"/>
      <c r="V77" s="2528"/>
      <c r="W77" s="2528"/>
      <c r="X77" s="2528"/>
      <c r="Y77" s="2528"/>
      <c r="Z77" s="2528"/>
      <c r="AA77" s="2590"/>
      <c r="AB77" s="2590"/>
      <c r="AC77" s="2817"/>
      <c r="AD77" s="2817"/>
      <c r="AE77" s="2600"/>
      <c r="AF77" s="2600"/>
      <c r="AG77" s="2600"/>
      <c r="AH77" s="2600"/>
      <c r="AI77" s="2818"/>
      <c r="AJ77" s="2819"/>
      <c r="AK77" s="2819"/>
      <c r="AL77" s="1330"/>
      <c r="AM77" s="1331"/>
      <c r="AN77" s="1331"/>
    </row>
    <row r="78" spans="2:40" ht="25.5" customHeight="1" x14ac:dyDescent="0.15">
      <c r="B78" s="2815"/>
      <c r="C78" s="2816"/>
      <c r="D78" s="2816"/>
      <c r="E78" s="1146"/>
      <c r="F78" s="2600"/>
      <c r="G78" s="2600"/>
      <c r="H78" s="2817"/>
      <c r="I78" s="2817"/>
      <c r="J78" s="2719"/>
      <c r="K78" s="2719"/>
      <c r="L78" s="2590"/>
      <c r="M78" s="2590"/>
      <c r="N78" s="2528"/>
      <c r="O78" s="2528"/>
      <c r="P78" s="2528"/>
      <c r="Q78" s="2528"/>
      <c r="R78" s="2600"/>
      <c r="S78" s="2600"/>
      <c r="T78" s="2600"/>
      <c r="U78" s="2600"/>
      <c r="V78" s="2528"/>
      <c r="W78" s="2528"/>
      <c r="X78" s="2528"/>
      <c r="Y78" s="2528"/>
      <c r="Z78" s="2528"/>
      <c r="AA78" s="2590"/>
      <c r="AB78" s="2590"/>
      <c r="AC78" s="2817"/>
      <c r="AD78" s="2817"/>
      <c r="AE78" s="2600"/>
      <c r="AF78" s="2600"/>
      <c r="AG78" s="2600"/>
      <c r="AH78" s="2600"/>
      <c r="AI78" s="2818"/>
      <c r="AJ78" s="2819"/>
      <c r="AK78" s="2819"/>
      <c r="AL78" s="1330"/>
      <c r="AM78" s="1331"/>
      <c r="AN78" s="1331"/>
    </row>
    <row r="79" spans="2:40" ht="25.5" customHeight="1" x14ac:dyDescent="0.15">
      <c r="B79" s="2815"/>
      <c r="C79" s="2816"/>
      <c r="D79" s="2816"/>
      <c r="E79" s="1146"/>
      <c r="F79" s="2600"/>
      <c r="G79" s="2600"/>
      <c r="H79" s="2817"/>
      <c r="I79" s="2817"/>
      <c r="J79" s="2719"/>
      <c r="K79" s="2719"/>
      <c r="L79" s="2590"/>
      <c r="M79" s="2590"/>
      <c r="N79" s="2528"/>
      <c r="O79" s="2528"/>
      <c r="P79" s="2528"/>
      <c r="Q79" s="2528"/>
      <c r="R79" s="2600"/>
      <c r="S79" s="2600"/>
      <c r="T79" s="2600"/>
      <c r="U79" s="2600"/>
      <c r="V79" s="2528"/>
      <c r="W79" s="2528"/>
      <c r="X79" s="2528"/>
      <c r="Y79" s="2528"/>
      <c r="Z79" s="2528"/>
      <c r="AA79" s="2590"/>
      <c r="AB79" s="2590"/>
      <c r="AC79" s="2817"/>
      <c r="AD79" s="2817"/>
      <c r="AE79" s="2600"/>
      <c r="AF79" s="2600"/>
      <c r="AG79" s="2600"/>
      <c r="AH79" s="2600"/>
      <c r="AI79" s="2818"/>
      <c r="AJ79" s="2819"/>
      <c r="AK79" s="2819"/>
      <c r="AL79" s="1330"/>
      <c r="AM79" s="1331"/>
      <c r="AN79" s="1331"/>
    </row>
    <row r="80" spans="2:40" ht="25.5" customHeight="1" x14ac:dyDescent="0.15">
      <c r="B80" s="2815"/>
      <c r="C80" s="2816"/>
      <c r="D80" s="2816"/>
      <c r="E80" s="1146"/>
      <c r="F80" s="2600"/>
      <c r="G80" s="2600"/>
      <c r="H80" s="2817"/>
      <c r="I80" s="2817"/>
      <c r="J80" s="2719"/>
      <c r="K80" s="2719"/>
      <c r="L80" s="2590"/>
      <c r="M80" s="2590"/>
      <c r="N80" s="2528"/>
      <c r="O80" s="2528"/>
      <c r="P80" s="2528"/>
      <c r="Q80" s="2528"/>
      <c r="R80" s="2600"/>
      <c r="S80" s="2600"/>
      <c r="T80" s="2600"/>
      <c r="U80" s="2600"/>
      <c r="V80" s="2528"/>
      <c r="W80" s="2528"/>
      <c r="X80" s="2528"/>
      <c r="Y80" s="2528"/>
      <c r="Z80" s="2528"/>
      <c r="AA80" s="2590"/>
      <c r="AB80" s="2590"/>
      <c r="AC80" s="2817"/>
      <c r="AD80" s="2817"/>
      <c r="AE80" s="2600"/>
      <c r="AF80" s="2600"/>
      <c r="AG80" s="2600"/>
      <c r="AH80" s="2600"/>
      <c r="AI80" s="2818"/>
      <c r="AJ80" s="2819"/>
      <c r="AK80" s="2819"/>
      <c r="AL80" s="2542"/>
      <c r="AM80" s="2542"/>
      <c r="AN80" s="2542"/>
    </row>
    <row r="81" spans="2:40" ht="25.5" customHeight="1" x14ac:dyDescent="0.15">
      <c r="B81" s="1332"/>
      <c r="C81" s="2820"/>
      <c r="D81" s="2820"/>
      <c r="E81" s="1146"/>
      <c r="F81" s="2590"/>
      <c r="G81" s="2590"/>
      <c r="H81" s="2557"/>
      <c r="I81" s="2557"/>
      <c r="J81" s="2719"/>
      <c r="K81" s="2719"/>
      <c r="L81" s="2590"/>
      <c r="M81" s="2590"/>
      <c r="N81" s="2694"/>
      <c r="O81" s="2694"/>
      <c r="P81" s="2694"/>
      <c r="Q81" s="2694"/>
      <c r="R81" s="2590"/>
      <c r="S81" s="2590"/>
      <c r="T81" s="2590"/>
      <c r="U81" s="2590"/>
      <c r="V81" s="2528"/>
      <c r="W81" s="2528"/>
      <c r="X81" s="2528"/>
      <c r="Y81" s="2528"/>
      <c r="Z81" s="2528"/>
      <c r="AA81" s="2590"/>
      <c r="AB81" s="2590"/>
      <c r="AC81" s="2557"/>
      <c r="AD81" s="2557"/>
      <c r="AE81" s="2590"/>
      <c r="AF81" s="2590"/>
      <c r="AG81" s="2590"/>
      <c r="AH81" s="2590"/>
      <c r="AI81" s="2821"/>
      <c r="AJ81" s="2819"/>
      <c r="AK81" s="2819"/>
      <c r="AL81" s="2542"/>
      <c r="AM81" s="2542"/>
      <c r="AN81" s="2542"/>
    </row>
    <row r="82" spans="2:40" ht="25.5" customHeight="1" x14ac:dyDescent="0.15">
      <c r="B82" s="1333"/>
      <c r="C82" s="2820"/>
      <c r="D82" s="2820"/>
      <c r="E82" s="1146"/>
      <c r="F82" s="2590"/>
      <c r="G82" s="2590"/>
      <c r="H82" s="2557"/>
      <c r="I82" s="2557"/>
      <c r="J82" s="2719"/>
      <c r="K82" s="2719"/>
      <c r="L82" s="2590"/>
      <c r="M82" s="2590"/>
      <c r="N82" s="2694"/>
      <c r="O82" s="2694"/>
      <c r="P82" s="2694"/>
      <c r="Q82" s="2694"/>
      <c r="R82" s="2590"/>
      <c r="S82" s="2590"/>
      <c r="T82" s="2590"/>
      <c r="U82" s="2590"/>
      <c r="V82" s="2528"/>
      <c r="W82" s="2528"/>
      <c r="X82" s="2528"/>
      <c r="Y82" s="2528"/>
      <c r="Z82" s="2528"/>
      <c r="AA82" s="2590"/>
      <c r="AB82" s="2590"/>
      <c r="AC82" s="2557"/>
      <c r="AD82" s="2557"/>
      <c r="AE82" s="2590"/>
      <c r="AF82" s="2590"/>
      <c r="AG82" s="2590"/>
      <c r="AH82" s="2590"/>
      <c r="AI82" s="2821"/>
      <c r="AJ82" s="2819"/>
      <c r="AK82" s="2819"/>
      <c r="AL82" s="2542"/>
      <c r="AM82" s="2542"/>
      <c r="AN82" s="2542"/>
    </row>
    <row r="83" spans="2:40" ht="25.5" customHeight="1" x14ac:dyDescent="0.15">
      <c r="B83" s="1334"/>
      <c r="C83" s="2820"/>
      <c r="D83" s="2820"/>
      <c r="E83" s="1146"/>
      <c r="F83" s="2590"/>
      <c r="G83" s="2590"/>
      <c r="H83" s="2557"/>
      <c r="I83" s="2557"/>
      <c r="J83" s="2719"/>
      <c r="K83" s="2719"/>
      <c r="L83" s="2590"/>
      <c r="M83" s="2590"/>
      <c r="N83" s="2694"/>
      <c r="O83" s="2694"/>
      <c r="P83" s="2694"/>
      <c r="Q83" s="2694"/>
      <c r="R83" s="2590"/>
      <c r="S83" s="2590"/>
      <c r="T83" s="2590"/>
      <c r="U83" s="2590"/>
      <c r="V83" s="2528"/>
      <c r="W83" s="2528"/>
      <c r="X83" s="2528"/>
      <c r="Y83" s="2528"/>
      <c r="Z83" s="2528"/>
      <c r="AA83" s="2590"/>
      <c r="AB83" s="2590"/>
      <c r="AC83" s="2557"/>
      <c r="AD83" s="2557"/>
      <c r="AE83" s="2590"/>
      <c r="AF83" s="2590"/>
      <c r="AG83" s="2590"/>
      <c r="AH83" s="2590"/>
      <c r="AI83" s="2821"/>
      <c r="AJ83" s="2819"/>
      <c r="AK83" s="2819"/>
      <c r="AL83" s="2542"/>
      <c r="AM83" s="2542"/>
      <c r="AN83" s="2542"/>
    </row>
    <row r="84" spans="2:40" ht="25.5" customHeight="1" x14ac:dyDescent="0.15">
      <c r="B84" s="2823"/>
      <c r="C84" s="2824"/>
      <c r="D84" s="2824"/>
      <c r="E84" s="1146"/>
      <c r="F84" s="2822"/>
      <c r="G84" s="2822"/>
      <c r="H84" s="1146"/>
      <c r="I84" s="1146"/>
      <c r="J84" s="1335"/>
      <c r="K84" s="1335"/>
      <c r="L84" s="2590"/>
      <c r="M84" s="2590"/>
      <c r="N84" s="2600"/>
      <c r="O84" s="2600"/>
      <c r="P84" s="2600"/>
      <c r="Q84" s="2600"/>
      <c r="R84" s="2745"/>
      <c r="S84" s="2745"/>
      <c r="T84" s="2600"/>
      <c r="U84" s="2600"/>
      <c r="V84" s="2600"/>
      <c r="W84" s="2600"/>
      <c r="X84" s="2600"/>
      <c r="Y84" s="2600"/>
      <c r="Z84" s="2600"/>
      <c r="AA84" s="2600"/>
      <c r="AB84" s="2600"/>
      <c r="AC84" s="1146"/>
      <c r="AD84" s="1146"/>
      <c r="AE84" s="2600"/>
      <c r="AF84" s="2600"/>
      <c r="AG84" s="2821"/>
      <c r="AH84" s="2821"/>
      <c r="AI84" s="1336"/>
      <c r="AJ84" s="2819"/>
      <c r="AK84" s="2819"/>
      <c r="AL84" s="2545"/>
      <c r="AM84" s="2545"/>
      <c r="AN84" s="2545"/>
    </row>
    <row r="85" spans="2:40" ht="25.5" customHeight="1" x14ac:dyDescent="0.15">
      <c r="B85" s="2823"/>
      <c r="C85" s="2824"/>
      <c r="D85" s="2824"/>
      <c r="E85" s="1146"/>
      <c r="F85" s="2822"/>
      <c r="G85" s="2822"/>
      <c r="H85" s="1146"/>
      <c r="I85" s="1146"/>
      <c r="J85" s="1335"/>
      <c r="K85" s="1335"/>
      <c r="L85" s="2600"/>
      <c r="M85" s="2600"/>
      <c r="N85" s="2600"/>
      <c r="O85" s="2600"/>
      <c r="P85" s="2600"/>
      <c r="Q85" s="2600"/>
      <c r="R85" s="2745"/>
      <c r="S85" s="2745"/>
      <c r="T85" s="2600"/>
      <c r="U85" s="2600"/>
      <c r="V85" s="2600"/>
      <c r="W85" s="2600"/>
      <c r="X85" s="2600"/>
      <c r="Y85" s="2600"/>
      <c r="Z85" s="2600"/>
      <c r="AA85" s="2600"/>
      <c r="AB85" s="2600"/>
      <c r="AC85" s="1146"/>
      <c r="AD85" s="1146"/>
      <c r="AE85" s="2600"/>
      <c r="AF85" s="2600"/>
      <c r="AG85" s="2822"/>
      <c r="AH85" s="2822"/>
      <c r="AI85" s="1337"/>
      <c r="AJ85" s="2819"/>
      <c r="AK85" s="2819"/>
      <c r="AL85" s="2545"/>
      <c r="AM85" s="2545"/>
      <c r="AN85" s="2545"/>
    </row>
    <row r="86" spans="2:40" ht="20.25" customHeight="1" x14ac:dyDescent="0.15">
      <c r="B86" s="2542"/>
      <c r="C86" s="2542"/>
      <c r="D86" s="2542"/>
      <c r="E86" s="2542"/>
      <c r="F86" s="2542"/>
      <c r="G86" s="2542"/>
      <c r="H86" s="2542"/>
      <c r="I86" s="2542"/>
      <c r="J86" s="2542"/>
      <c r="K86" s="2542"/>
      <c r="L86" s="2542"/>
      <c r="M86" s="2542"/>
      <c r="N86" s="2542"/>
      <c r="O86" s="2542"/>
      <c r="P86" s="2542"/>
      <c r="Q86" s="2542"/>
      <c r="R86" s="2542"/>
      <c r="S86" s="2542"/>
      <c r="T86" s="2542"/>
      <c r="U86" s="2542"/>
      <c r="V86" s="2542"/>
      <c r="W86" s="2542"/>
      <c r="X86" s="2542"/>
      <c r="Y86" s="2542"/>
      <c r="Z86" s="2542"/>
      <c r="AA86" s="2542"/>
      <c r="AB86" s="2542"/>
      <c r="AC86" s="2542"/>
      <c r="AD86" s="2542"/>
      <c r="AE86" s="2542"/>
      <c r="AF86" s="2542"/>
      <c r="AG86" s="2542"/>
      <c r="AH86" s="2542"/>
      <c r="AI86" s="2542"/>
      <c r="AJ86" s="2542"/>
      <c r="AK86" s="1315"/>
      <c r="AL86" s="2814"/>
      <c r="AM86" s="2814"/>
      <c r="AN86" s="2814"/>
    </row>
    <row r="87" spans="2:40" ht="12.75" customHeight="1" x14ac:dyDescent="0.15">
      <c r="B87" s="2542"/>
      <c r="C87" s="2542"/>
      <c r="D87" s="2542"/>
      <c r="E87" s="1327"/>
      <c r="F87" s="1327"/>
      <c r="G87" s="1327"/>
      <c r="H87" s="1327"/>
      <c r="I87" s="1327"/>
      <c r="J87" s="1327"/>
      <c r="K87" s="1327"/>
      <c r="L87" s="1327"/>
      <c r="M87" s="1327"/>
      <c r="N87" s="1327"/>
      <c r="O87" s="1327"/>
      <c r="P87" s="1327"/>
      <c r="Q87" s="1327"/>
      <c r="R87" s="1327"/>
      <c r="S87" s="1327"/>
      <c r="T87" s="1327"/>
      <c r="U87" s="1327"/>
      <c r="V87" s="1327"/>
      <c r="W87" s="1327"/>
      <c r="X87" s="1327"/>
      <c r="Y87" s="1327"/>
      <c r="Z87" s="1327"/>
      <c r="AA87" s="1327"/>
      <c r="AB87" s="1327"/>
      <c r="AC87" s="1327"/>
      <c r="AD87" s="1327"/>
      <c r="AE87" s="1327"/>
      <c r="AF87" s="1327"/>
      <c r="AG87" s="1327"/>
      <c r="AH87" s="1327"/>
      <c r="AI87" s="1327"/>
      <c r="AJ87" s="1327"/>
      <c r="AK87" s="1327"/>
      <c r="AL87" s="2814"/>
      <c r="AM87" s="2814"/>
      <c r="AN87" s="2814"/>
    </row>
    <row r="88" spans="2:40" ht="25.5" customHeight="1" x14ac:dyDescent="0.15">
      <c r="B88" s="2815"/>
      <c r="C88" s="2816"/>
      <c r="D88" s="2816"/>
      <c r="E88" s="1146"/>
      <c r="F88" s="2600"/>
      <c r="G88" s="2600"/>
      <c r="H88" s="2817"/>
      <c r="I88" s="2817"/>
      <c r="J88" s="2719"/>
      <c r="K88" s="2719"/>
      <c r="L88" s="2590"/>
      <c r="M88" s="2590"/>
      <c r="N88" s="2528"/>
      <c r="O88" s="2528"/>
      <c r="P88" s="2528"/>
      <c r="Q88" s="2528"/>
      <c r="R88" s="2600"/>
      <c r="S88" s="2600"/>
      <c r="T88" s="2600"/>
      <c r="U88" s="2600"/>
      <c r="V88" s="2528"/>
      <c r="W88" s="2528"/>
      <c r="X88" s="2528"/>
      <c r="Y88" s="2528"/>
      <c r="Z88" s="2528"/>
      <c r="AA88" s="2821"/>
      <c r="AB88" s="2821"/>
      <c r="AC88" s="2706"/>
      <c r="AD88" s="2706"/>
      <c r="AE88" s="2725"/>
      <c r="AF88" s="2725"/>
      <c r="AG88" s="2825"/>
      <c r="AH88" s="2825"/>
      <c r="AI88" s="2818"/>
      <c r="AJ88" s="2819"/>
      <c r="AK88" s="2819"/>
      <c r="AL88" s="1329"/>
      <c r="AM88" s="1330"/>
      <c r="AN88" s="1330"/>
    </row>
    <row r="89" spans="2:40" ht="25.5" customHeight="1" x14ac:dyDescent="0.15">
      <c r="B89" s="2815"/>
      <c r="C89" s="2816"/>
      <c r="D89" s="2816"/>
      <c r="E89" s="1146"/>
      <c r="F89" s="2600"/>
      <c r="G89" s="2600"/>
      <c r="H89" s="2817"/>
      <c r="I89" s="2817"/>
      <c r="J89" s="2719"/>
      <c r="K89" s="2719"/>
      <c r="L89" s="2590"/>
      <c r="M89" s="2590"/>
      <c r="N89" s="2528"/>
      <c r="O89" s="2528"/>
      <c r="P89" s="2528"/>
      <c r="Q89" s="2528"/>
      <c r="R89" s="2600"/>
      <c r="S89" s="2600"/>
      <c r="T89" s="2600"/>
      <c r="U89" s="2600"/>
      <c r="V89" s="2528"/>
      <c r="W89" s="2528"/>
      <c r="X89" s="2528"/>
      <c r="Y89" s="2528"/>
      <c r="Z89" s="2528"/>
      <c r="AA89" s="2821"/>
      <c r="AB89" s="2821"/>
      <c r="AC89" s="2706"/>
      <c r="AD89" s="2706"/>
      <c r="AE89" s="2725"/>
      <c r="AF89" s="2725"/>
      <c r="AG89" s="2825"/>
      <c r="AH89" s="2825"/>
      <c r="AI89" s="2818"/>
      <c r="AJ89" s="2819"/>
      <c r="AK89" s="2819"/>
      <c r="AL89" s="1330"/>
      <c r="AM89" s="1331"/>
      <c r="AN89" s="1331"/>
    </row>
    <row r="90" spans="2:40" ht="25.5" customHeight="1" x14ac:dyDescent="0.15">
      <c r="B90" s="2815"/>
      <c r="C90" s="2816"/>
      <c r="D90" s="2816"/>
      <c r="E90" s="1146"/>
      <c r="F90" s="2600"/>
      <c r="G90" s="2600"/>
      <c r="H90" s="2817"/>
      <c r="I90" s="2817"/>
      <c r="J90" s="2719"/>
      <c r="K90" s="2719"/>
      <c r="L90" s="2590"/>
      <c r="M90" s="2590"/>
      <c r="N90" s="2528"/>
      <c r="O90" s="2528"/>
      <c r="P90" s="2528"/>
      <c r="Q90" s="2528"/>
      <c r="R90" s="2600"/>
      <c r="S90" s="2600"/>
      <c r="T90" s="2600"/>
      <c r="U90" s="2600"/>
      <c r="V90" s="2528"/>
      <c r="W90" s="2528"/>
      <c r="X90" s="2528"/>
      <c r="Y90" s="2528"/>
      <c r="Z90" s="2528"/>
      <c r="AA90" s="2821"/>
      <c r="AB90" s="2821"/>
      <c r="AC90" s="2706"/>
      <c r="AD90" s="2706"/>
      <c r="AE90" s="2725"/>
      <c r="AF90" s="2725"/>
      <c r="AG90" s="2825"/>
      <c r="AH90" s="2825"/>
      <c r="AI90" s="2818"/>
      <c r="AJ90" s="2819"/>
      <c r="AK90" s="2819"/>
      <c r="AL90" s="1330"/>
      <c r="AM90" s="1331"/>
      <c r="AN90" s="1331"/>
    </row>
    <row r="91" spans="2:40" ht="25.5" customHeight="1" x14ac:dyDescent="0.15">
      <c r="B91" s="2815"/>
      <c r="C91" s="2816"/>
      <c r="D91" s="2816"/>
      <c r="E91" s="1146"/>
      <c r="F91" s="2600"/>
      <c r="G91" s="2600"/>
      <c r="H91" s="2817"/>
      <c r="I91" s="2817"/>
      <c r="J91" s="2719"/>
      <c r="K91" s="2719"/>
      <c r="L91" s="2590"/>
      <c r="M91" s="2590"/>
      <c r="N91" s="2528"/>
      <c r="O91" s="2528"/>
      <c r="P91" s="2528"/>
      <c r="Q91" s="2528"/>
      <c r="R91" s="2600"/>
      <c r="S91" s="2600"/>
      <c r="T91" s="2600"/>
      <c r="U91" s="2600"/>
      <c r="V91" s="2528"/>
      <c r="W91" s="2528"/>
      <c r="X91" s="2528"/>
      <c r="Y91" s="2528"/>
      <c r="Z91" s="2528"/>
      <c r="AA91" s="2821"/>
      <c r="AB91" s="2821"/>
      <c r="AC91" s="2706"/>
      <c r="AD91" s="2706"/>
      <c r="AE91" s="2725"/>
      <c r="AF91" s="2725"/>
      <c r="AG91" s="2825"/>
      <c r="AH91" s="2825"/>
      <c r="AI91" s="2818"/>
      <c r="AJ91" s="2819"/>
      <c r="AK91" s="2819"/>
      <c r="AL91" s="1330"/>
      <c r="AM91" s="1331"/>
      <c r="AN91" s="1331"/>
    </row>
    <row r="92" spans="2:40" ht="25.5" customHeight="1" x14ac:dyDescent="0.15">
      <c r="B92" s="2815"/>
      <c r="C92" s="2816"/>
      <c r="D92" s="2816"/>
      <c r="E92" s="1146"/>
      <c r="F92" s="2600"/>
      <c r="G92" s="2600"/>
      <c r="H92" s="2817"/>
      <c r="I92" s="2817"/>
      <c r="J92" s="2719"/>
      <c r="K92" s="2719"/>
      <c r="L92" s="2590"/>
      <c r="M92" s="2590"/>
      <c r="N92" s="2528"/>
      <c r="O92" s="2528"/>
      <c r="P92" s="2528"/>
      <c r="Q92" s="2528"/>
      <c r="R92" s="2600"/>
      <c r="S92" s="2600"/>
      <c r="T92" s="2600"/>
      <c r="U92" s="2600"/>
      <c r="V92" s="2528"/>
      <c r="W92" s="2528"/>
      <c r="X92" s="2528"/>
      <c r="Y92" s="2528"/>
      <c r="Z92" s="2528"/>
      <c r="AA92" s="2821"/>
      <c r="AB92" s="2821"/>
      <c r="AC92" s="2706"/>
      <c r="AD92" s="2706"/>
      <c r="AE92" s="2725"/>
      <c r="AF92" s="2725"/>
      <c r="AG92" s="2825"/>
      <c r="AH92" s="2825"/>
      <c r="AI92" s="2818"/>
      <c r="AJ92" s="2819"/>
      <c r="AK92" s="2819"/>
      <c r="AL92" s="2542"/>
      <c r="AM92" s="2542"/>
      <c r="AN92" s="2542"/>
    </row>
    <row r="93" spans="2:40" ht="25.5" customHeight="1" x14ac:dyDescent="0.15">
      <c r="B93" s="1332"/>
      <c r="C93" s="2820"/>
      <c r="D93" s="2820"/>
      <c r="E93" s="1146"/>
      <c r="F93" s="2590"/>
      <c r="G93" s="2590"/>
      <c r="H93" s="2557"/>
      <c r="I93" s="2557"/>
      <c r="J93" s="2719"/>
      <c r="K93" s="2719"/>
      <c r="L93" s="2590"/>
      <c r="M93" s="2590"/>
      <c r="N93" s="2694"/>
      <c r="O93" s="2694"/>
      <c r="P93" s="2694"/>
      <c r="Q93" s="2694"/>
      <c r="R93" s="2590"/>
      <c r="S93" s="2590"/>
      <c r="T93" s="2590"/>
      <c r="U93" s="2590"/>
      <c r="V93" s="2528"/>
      <c r="W93" s="2528"/>
      <c r="X93" s="2528"/>
      <c r="Y93" s="2528"/>
      <c r="Z93" s="2528"/>
      <c r="AA93" s="2821"/>
      <c r="AB93" s="2821"/>
      <c r="AC93" s="2557"/>
      <c r="AD93" s="2557"/>
      <c r="AE93" s="2828"/>
      <c r="AF93" s="2828"/>
      <c r="AG93" s="2829"/>
      <c r="AH93" s="2829"/>
      <c r="AI93" s="2821"/>
      <c r="AJ93" s="2819"/>
      <c r="AK93" s="2819"/>
      <c r="AL93" s="2542"/>
      <c r="AM93" s="2542"/>
      <c r="AN93" s="2542"/>
    </row>
    <row r="94" spans="2:40" ht="25.5" customHeight="1" x14ac:dyDescent="0.15">
      <c r="B94" s="1333"/>
      <c r="C94" s="2820"/>
      <c r="D94" s="2820"/>
      <c r="E94" s="1146"/>
      <c r="F94" s="2590"/>
      <c r="G94" s="2590"/>
      <c r="H94" s="2557"/>
      <c r="I94" s="2557"/>
      <c r="J94" s="2719"/>
      <c r="K94" s="2719"/>
      <c r="L94" s="2590"/>
      <c r="M94" s="2590"/>
      <c r="N94" s="2694"/>
      <c r="O94" s="2694"/>
      <c r="P94" s="2694"/>
      <c r="Q94" s="2694"/>
      <c r="R94" s="2590"/>
      <c r="S94" s="2590"/>
      <c r="T94" s="2590"/>
      <c r="U94" s="2590"/>
      <c r="V94" s="2528"/>
      <c r="W94" s="2528"/>
      <c r="X94" s="2528"/>
      <c r="Y94" s="2528"/>
      <c r="Z94" s="2528"/>
      <c r="AA94" s="2821"/>
      <c r="AB94" s="2821"/>
      <c r="AC94" s="2557"/>
      <c r="AD94" s="2557"/>
      <c r="AE94" s="2828"/>
      <c r="AF94" s="2828"/>
      <c r="AG94" s="2829"/>
      <c r="AH94" s="2829"/>
      <c r="AI94" s="2821"/>
      <c r="AJ94" s="2819"/>
      <c r="AK94" s="2819"/>
      <c r="AL94" s="2542"/>
      <c r="AM94" s="2542"/>
      <c r="AN94" s="2542"/>
    </row>
    <row r="95" spans="2:40" ht="25.5" customHeight="1" x14ac:dyDescent="0.15">
      <c r="B95" s="1334"/>
      <c r="C95" s="2820"/>
      <c r="D95" s="2820"/>
      <c r="E95" s="1146"/>
      <c r="F95" s="2590"/>
      <c r="G95" s="2590"/>
      <c r="H95" s="2557"/>
      <c r="I95" s="2557"/>
      <c r="J95" s="2719"/>
      <c r="K95" s="2719"/>
      <c r="L95" s="2590"/>
      <c r="M95" s="2590"/>
      <c r="N95" s="2694"/>
      <c r="O95" s="2694"/>
      <c r="P95" s="2694"/>
      <c r="Q95" s="2694"/>
      <c r="R95" s="2590"/>
      <c r="S95" s="2590"/>
      <c r="T95" s="2590"/>
      <c r="U95" s="2590"/>
      <c r="V95" s="2528"/>
      <c r="W95" s="2528"/>
      <c r="X95" s="2528"/>
      <c r="Y95" s="2528"/>
      <c r="Z95" s="2528"/>
      <c r="AA95" s="2821"/>
      <c r="AB95" s="2821"/>
      <c r="AC95" s="2557"/>
      <c r="AD95" s="2557"/>
      <c r="AE95" s="2828"/>
      <c r="AF95" s="2828"/>
      <c r="AG95" s="2829"/>
      <c r="AH95" s="2829"/>
      <c r="AI95" s="2821"/>
      <c r="AJ95" s="2819"/>
      <c r="AK95" s="2819"/>
      <c r="AL95" s="2542"/>
      <c r="AM95" s="2542"/>
      <c r="AN95" s="2542"/>
    </row>
    <row r="96" spans="2:40" ht="25.5" customHeight="1" x14ac:dyDescent="0.15">
      <c r="B96" s="2823"/>
      <c r="C96" s="2824"/>
      <c r="D96" s="2824"/>
      <c r="E96" s="1146"/>
      <c r="F96" s="2818"/>
      <c r="G96" s="2818"/>
      <c r="H96" s="1146"/>
      <c r="I96" s="1146"/>
      <c r="J96" s="1335"/>
      <c r="K96" s="1335"/>
      <c r="L96" s="2590"/>
      <c r="M96" s="2590"/>
      <c r="N96" s="2600"/>
      <c r="O96" s="2600"/>
      <c r="P96" s="2600"/>
      <c r="Q96" s="2600"/>
      <c r="R96" s="2745"/>
      <c r="S96" s="2745"/>
      <c r="T96" s="2600"/>
      <c r="U96" s="2600"/>
      <c r="V96" s="2600"/>
      <c r="W96" s="2600"/>
      <c r="X96" s="2600"/>
      <c r="Y96" s="2600"/>
      <c r="Z96" s="2600"/>
      <c r="AA96" s="2818"/>
      <c r="AB96" s="2818"/>
      <c r="AC96" s="1146"/>
      <c r="AD96" s="1146"/>
      <c r="AE96" s="1206"/>
      <c r="AF96" s="1206"/>
      <c r="AG96" s="2721"/>
      <c r="AH96" s="2721"/>
      <c r="AI96" s="1336"/>
      <c r="AJ96" s="2819"/>
      <c r="AK96" s="2819"/>
      <c r="AL96" s="2545"/>
      <c r="AM96" s="2545"/>
      <c r="AN96" s="2545"/>
    </row>
    <row r="97" spans="2:40" ht="25.5" customHeight="1" x14ac:dyDescent="0.15">
      <c r="B97" s="2823"/>
      <c r="C97" s="2824"/>
      <c r="D97" s="2824"/>
      <c r="E97" s="1146"/>
      <c r="F97" s="2818"/>
      <c r="G97" s="2818"/>
      <c r="H97" s="1146"/>
      <c r="I97" s="1146"/>
      <c r="J97" s="1335"/>
      <c r="K97" s="1335"/>
      <c r="L97" s="2600"/>
      <c r="M97" s="2600"/>
      <c r="N97" s="2600"/>
      <c r="O97" s="2600"/>
      <c r="P97" s="2600"/>
      <c r="Q97" s="2600"/>
      <c r="R97" s="2745"/>
      <c r="S97" s="2745"/>
      <c r="T97" s="2600"/>
      <c r="U97" s="2600"/>
      <c r="V97" s="2600"/>
      <c r="W97" s="2600"/>
      <c r="X97" s="2600"/>
      <c r="Y97" s="2600"/>
      <c r="Z97" s="2600"/>
      <c r="AA97" s="2818"/>
      <c r="AB97" s="2818"/>
      <c r="AC97" s="1146"/>
      <c r="AD97" s="1146"/>
      <c r="AE97" s="1146"/>
      <c r="AF97" s="1146"/>
      <c r="AG97" s="2826"/>
      <c r="AH97" s="2826"/>
      <c r="AI97" s="1337"/>
      <c r="AJ97" s="2819"/>
      <c r="AK97" s="2819"/>
      <c r="AL97" s="2545"/>
      <c r="AM97" s="2545"/>
      <c r="AN97" s="2545"/>
    </row>
    <row r="98" spans="2:40" ht="17.25" x14ac:dyDescent="0.15">
      <c r="B98" s="2827"/>
      <c r="C98" s="2827"/>
      <c r="D98" s="2827"/>
      <c r="E98" s="2827"/>
      <c r="F98" s="2827"/>
      <c r="G98" s="2827"/>
      <c r="H98" s="2827"/>
      <c r="I98" s="2827"/>
      <c r="J98" s="2827"/>
      <c r="K98" s="2827"/>
      <c r="L98" s="2827"/>
      <c r="M98" s="2827"/>
      <c r="N98" s="2827"/>
      <c r="O98" s="2827"/>
      <c r="P98" s="2827"/>
      <c r="Q98" s="2827"/>
      <c r="R98" s="2827"/>
      <c r="S98" s="2827"/>
      <c r="T98" s="2827"/>
      <c r="U98" s="2827"/>
      <c r="V98" s="2827"/>
      <c r="W98" s="2827"/>
      <c r="X98" s="2827"/>
      <c r="Y98" s="2827"/>
      <c r="Z98" s="2827"/>
      <c r="AA98" s="2827"/>
      <c r="AB98" s="2827"/>
      <c r="AC98" s="2827"/>
      <c r="AD98" s="2827"/>
      <c r="AE98" s="2827"/>
      <c r="AF98" s="2827"/>
      <c r="AG98" s="2827"/>
      <c r="AH98" s="2827"/>
      <c r="AI98" s="2827"/>
      <c r="AJ98" s="2827"/>
      <c r="AK98" s="2827"/>
      <c r="AL98" s="2827"/>
      <c r="AM98" s="2827"/>
      <c r="AN98" s="2827"/>
    </row>
    <row r="99" spans="2:40" x14ac:dyDescent="0.15">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row>
  </sheetData>
  <sheetProtection sheet="1" selectLockedCells="1"/>
  <mergeCells count="562">
    <mergeCell ref="AL96:AN97"/>
    <mergeCell ref="L97:M97"/>
    <mergeCell ref="N97:Q97"/>
    <mergeCell ref="T97:U97"/>
    <mergeCell ref="V97:Z97"/>
    <mergeCell ref="AA97:AB97"/>
    <mergeCell ref="AG97:AH97"/>
    <mergeCell ref="B98:AN98"/>
    <mergeCell ref="F64:G68"/>
    <mergeCell ref="H64:I68"/>
    <mergeCell ref="J64:J68"/>
    <mergeCell ref="K64:K68"/>
    <mergeCell ref="F69:G71"/>
    <mergeCell ref="H69:I71"/>
    <mergeCell ref="J69:J71"/>
    <mergeCell ref="K69:K71"/>
    <mergeCell ref="F72:G73"/>
    <mergeCell ref="AE93:AF95"/>
    <mergeCell ref="AG93:AH95"/>
    <mergeCell ref="AI93:AI95"/>
    <mergeCell ref="B96:B97"/>
    <mergeCell ref="C96:D97"/>
    <mergeCell ref="F96:G97"/>
    <mergeCell ref="L96:M96"/>
    <mergeCell ref="N96:Q96"/>
    <mergeCell ref="R96:S97"/>
    <mergeCell ref="T96:U96"/>
    <mergeCell ref="V96:Z96"/>
    <mergeCell ref="AA96:AB96"/>
    <mergeCell ref="AG96:AH96"/>
    <mergeCell ref="J93:J95"/>
    <mergeCell ref="K93:K95"/>
    <mergeCell ref="L93:M95"/>
    <mergeCell ref="N93:Q95"/>
    <mergeCell ref="R93:S95"/>
    <mergeCell ref="T93:U95"/>
    <mergeCell ref="V93:Z95"/>
    <mergeCell ref="AA93:AB95"/>
    <mergeCell ref="AC93:AD95"/>
    <mergeCell ref="AG86:AH86"/>
    <mergeCell ref="AI86:AJ86"/>
    <mergeCell ref="AL86:AN87"/>
    <mergeCell ref="B88:B92"/>
    <mergeCell ref="C88:D92"/>
    <mergeCell ref="F88:G92"/>
    <mergeCell ref="H88:I92"/>
    <mergeCell ref="J88:J92"/>
    <mergeCell ref="K88:K92"/>
    <mergeCell ref="L88:M92"/>
    <mergeCell ref="N88:Q92"/>
    <mergeCell ref="R88:S92"/>
    <mergeCell ref="T88:U92"/>
    <mergeCell ref="V88:Z92"/>
    <mergeCell ref="AA88:AB92"/>
    <mergeCell ref="AC88:AD92"/>
    <mergeCell ref="AE88:AF92"/>
    <mergeCell ref="AG88:AH92"/>
    <mergeCell ref="AI88:AI92"/>
    <mergeCell ref="AJ88:AK97"/>
    <mergeCell ref="AL92:AN95"/>
    <mergeCell ref="C93:D95"/>
    <mergeCell ref="F93:G95"/>
    <mergeCell ref="H93:I95"/>
    <mergeCell ref="AL84:AN85"/>
    <mergeCell ref="L85:M85"/>
    <mergeCell ref="N85:Q85"/>
    <mergeCell ref="T85:U85"/>
    <mergeCell ref="V85:Z85"/>
    <mergeCell ref="AA85:AB85"/>
    <mergeCell ref="AE85:AF85"/>
    <mergeCell ref="AG85:AH85"/>
    <mergeCell ref="B86:B87"/>
    <mergeCell ref="C86:D87"/>
    <mergeCell ref="E86:F86"/>
    <mergeCell ref="G86:H86"/>
    <mergeCell ref="I86:J86"/>
    <mergeCell ref="K86:L86"/>
    <mergeCell ref="M86:N86"/>
    <mergeCell ref="O86:P86"/>
    <mergeCell ref="Q86:R86"/>
    <mergeCell ref="S86:T86"/>
    <mergeCell ref="U86:V86"/>
    <mergeCell ref="W86:X86"/>
    <mergeCell ref="Y86:Z86"/>
    <mergeCell ref="AA86:AB86"/>
    <mergeCell ref="AC86:AD86"/>
    <mergeCell ref="AE86:AF86"/>
    <mergeCell ref="AI81:AI83"/>
    <mergeCell ref="B84:B85"/>
    <mergeCell ref="C84:D85"/>
    <mergeCell ref="F84:G85"/>
    <mergeCell ref="L84:M84"/>
    <mergeCell ref="N84:Q84"/>
    <mergeCell ref="R84:S85"/>
    <mergeCell ref="T84:U84"/>
    <mergeCell ref="V84:Z84"/>
    <mergeCell ref="AA84:AB84"/>
    <mergeCell ref="AE84:AF84"/>
    <mergeCell ref="AG84:AH84"/>
    <mergeCell ref="L81:M83"/>
    <mergeCell ref="N81:Q83"/>
    <mergeCell ref="R81:S83"/>
    <mergeCell ref="T81:U83"/>
    <mergeCell ref="V81:Z83"/>
    <mergeCell ref="AA81:AB83"/>
    <mergeCell ref="AC81:AD83"/>
    <mergeCell ref="AE81:AF83"/>
    <mergeCell ref="AG81:AH83"/>
    <mergeCell ref="AL74:AN75"/>
    <mergeCell ref="B76:B80"/>
    <mergeCell ref="C76:D80"/>
    <mergeCell ref="F76:G80"/>
    <mergeCell ref="H76:I80"/>
    <mergeCell ref="J76:J80"/>
    <mergeCell ref="K76:K80"/>
    <mergeCell ref="L76:M80"/>
    <mergeCell ref="N76:Q80"/>
    <mergeCell ref="R76:S80"/>
    <mergeCell ref="T76:U80"/>
    <mergeCell ref="V76:Z80"/>
    <mergeCell ref="AA76:AB80"/>
    <mergeCell ref="AC76:AD80"/>
    <mergeCell ref="AE76:AF80"/>
    <mergeCell ref="AG76:AH80"/>
    <mergeCell ref="AI76:AI80"/>
    <mergeCell ref="AJ76:AK85"/>
    <mergeCell ref="AL80:AN83"/>
    <mergeCell ref="C81:D83"/>
    <mergeCell ref="F81:G83"/>
    <mergeCell ref="H81:I83"/>
    <mergeCell ref="J81:J83"/>
    <mergeCell ref="K81:K83"/>
    <mergeCell ref="S74:T74"/>
    <mergeCell ref="U74:V74"/>
    <mergeCell ref="W74:X74"/>
    <mergeCell ref="Y74:Z74"/>
    <mergeCell ref="AA74:AB74"/>
    <mergeCell ref="AC74:AD74"/>
    <mergeCell ref="AE74:AF74"/>
    <mergeCell ref="AG74:AH74"/>
    <mergeCell ref="AI74:AJ74"/>
    <mergeCell ref="B74:B75"/>
    <mergeCell ref="C74:D75"/>
    <mergeCell ref="E74:F74"/>
    <mergeCell ref="G74:H74"/>
    <mergeCell ref="I74:J74"/>
    <mergeCell ref="K74:L74"/>
    <mergeCell ref="M74:N74"/>
    <mergeCell ref="O74:P74"/>
    <mergeCell ref="Q74:R74"/>
    <mergeCell ref="B72:B73"/>
    <mergeCell ref="C72:D73"/>
    <mergeCell ref="L72:M72"/>
    <mergeCell ref="N72:Q72"/>
    <mergeCell ref="R72:S73"/>
    <mergeCell ref="T72:U72"/>
    <mergeCell ref="V72:Z72"/>
    <mergeCell ref="AA72:AB72"/>
    <mergeCell ref="AE72:AF72"/>
    <mergeCell ref="L73:M73"/>
    <mergeCell ref="N73:Q73"/>
    <mergeCell ref="T73:U73"/>
    <mergeCell ref="V73:Z73"/>
    <mergeCell ref="AA73:AB73"/>
    <mergeCell ref="AE73:AF73"/>
    <mergeCell ref="AE64:AF68"/>
    <mergeCell ref="AG64:AH68"/>
    <mergeCell ref="AI64:AI68"/>
    <mergeCell ref="AJ64:AK73"/>
    <mergeCell ref="AL68:AN71"/>
    <mergeCell ref="C69:D71"/>
    <mergeCell ref="L69:M71"/>
    <mergeCell ref="N69:Q71"/>
    <mergeCell ref="R69:S71"/>
    <mergeCell ref="T69:U71"/>
    <mergeCell ref="V69:Z71"/>
    <mergeCell ref="AA69:AB71"/>
    <mergeCell ref="AC69:AD71"/>
    <mergeCell ref="AE69:AF71"/>
    <mergeCell ref="AG69:AH71"/>
    <mergeCell ref="AI69:AI71"/>
    <mergeCell ref="AG72:AH72"/>
    <mergeCell ref="AL72:AN73"/>
    <mergeCell ref="AG73:AH73"/>
    <mergeCell ref="B64:B68"/>
    <mergeCell ref="C64:D68"/>
    <mergeCell ref="L64:M68"/>
    <mergeCell ref="N64:Q68"/>
    <mergeCell ref="R64:S68"/>
    <mergeCell ref="T64:U68"/>
    <mergeCell ref="V64:Z68"/>
    <mergeCell ref="AA64:AB68"/>
    <mergeCell ref="AC64:AD68"/>
    <mergeCell ref="B61:D61"/>
    <mergeCell ref="AJ61:AM61"/>
    <mergeCell ref="B62:B63"/>
    <mergeCell ref="C62:D63"/>
    <mergeCell ref="E62:F62"/>
    <mergeCell ref="G62:H62"/>
    <mergeCell ref="I62:J62"/>
    <mergeCell ref="K62:L62"/>
    <mergeCell ref="M62:N62"/>
    <mergeCell ref="O62:P62"/>
    <mergeCell ref="Q62:R62"/>
    <mergeCell ref="S62:T62"/>
    <mergeCell ref="U62:V62"/>
    <mergeCell ref="W62:X62"/>
    <mergeCell ref="Y62:Z62"/>
    <mergeCell ref="AA62:AB62"/>
    <mergeCell ref="AC62:AD62"/>
    <mergeCell ref="AE62:AF62"/>
    <mergeCell ref="AG62:AH62"/>
    <mergeCell ref="AI62:AJ62"/>
    <mergeCell ref="AL62:AN63"/>
    <mergeCell ref="B57:C60"/>
    <mergeCell ref="D57:E57"/>
    <mergeCell ref="F57:Q57"/>
    <mergeCell ref="R57:AA57"/>
    <mergeCell ref="AB57:AK57"/>
    <mergeCell ref="AL57:AN58"/>
    <mergeCell ref="D58:E60"/>
    <mergeCell ref="F58:Q60"/>
    <mergeCell ref="R58:T60"/>
    <mergeCell ref="U58:U60"/>
    <mergeCell ref="V58:W60"/>
    <mergeCell ref="X58:X60"/>
    <mergeCell ref="Y58:AA60"/>
    <mergeCell ref="AB58:AD60"/>
    <mergeCell ref="AE58:AE60"/>
    <mergeCell ref="AF58:AG60"/>
    <mergeCell ref="AH58:AH60"/>
    <mergeCell ref="AI58:AK60"/>
    <mergeCell ref="AM59:AN59"/>
    <mergeCell ref="AM60:AN60"/>
    <mergeCell ref="AD55:AD56"/>
    <mergeCell ref="AE55:AE56"/>
    <mergeCell ref="AF55:AF56"/>
    <mergeCell ref="AG55:AG56"/>
    <mergeCell ref="AH55:AH56"/>
    <mergeCell ref="AI55:AI56"/>
    <mergeCell ref="AJ55:AJ56"/>
    <mergeCell ref="AK55:AL55"/>
    <mergeCell ref="I56:J56"/>
    <mergeCell ref="AK56:AL56"/>
    <mergeCell ref="U55:U56"/>
    <mergeCell ref="V55:V56"/>
    <mergeCell ref="W55:W56"/>
    <mergeCell ref="X55:X56"/>
    <mergeCell ref="Y55:Y56"/>
    <mergeCell ref="Z55:Z56"/>
    <mergeCell ref="AA55:AA56"/>
    <mergeCell ref="AB55:AB56"/>
    <mergeCell ref="AC55:AC56"/>
    <mergeCell ref="B55:C56"/>
    <mergeCell ref="D55:H56"/>
    <mergeCell ref="I55:J55"/>
    <mergeCell ref="K55:M56"/>
    <mergeCell ref="N55:O56"/>
    <mergeCell ref="P55:P56"/>
    <mergeCell ref="Q55:R56"/>
    <mergeCell ref="S55:S56"/>
    <mergeCell ref="T55:T56"/>
    <mergeCell ref="C6:S6"/>
    <mergeCell ref="B4:AD4"/>
    <mergeCell ref="B5:AD5"/>
    <mergeCell ref="AF5:AG6"/>
    <mergeCell ref="AE5:AE6"/>
    <mergeCell ref="B2:D3"/>
    <mergeCell ref="N3:AI3"/>
    <mergeCell ref="B54:AA54"/>
    <mergeCell ref="AB54:AK54"/>
    <mergeCell ref="G13:H14"/>
    <mergeCell ref="I13:I14"/>
    <mergeCell ref="J13:J14"/>
    <mergeCell ref="K13:K14"/>
    <mergeCell ref="L13:L14"/>
    <mergeCell ref="M13:M14"/>
    <mergeCell ref="N13:N14"/>
    <mergeCell ref="O13:O14"/>
    <mergeCell ref="P13:P14"/>
    <mergeCell ref="Q13:Q14"/>
    <mergeCell ref="R11:S11"/>
    <mergeCell ref="T11:AA11"/>
    <mergeCell ref="R12:S14"/>
    <mergeCell ref="T12:AA14"/>
    <mergeCell ref="AB12:AB14"/>
    <mergeCell ref="E2:I3"/>
    <mergeCell ref="F38:G39"/>
    <mergeCell ref="F50:G51"/>
    <mergeCell ref="V51:Z51"/>
    <mergeCell ref="V39:Z39"/>
    <mergeCell ref="F42:G46"/>
    <mergeCell ref="H42:I46"/>
    <mergeCell ref="F47:G49"/>
    <mergeCell ref="H47:I49"/>
    <mergeCell ref="M40:N40"/>
    <mergeCell ref="O40:P40"/>
    <mergeCell ref="Q40:R40"/>
    <mergeCell ref="S40:T40"/>
    <mergeCell ref="U40:V40"/>
    <mergeCell ref="W40:X40"/>
    <mergeCell ref="Y40:Z40"/>
    <mergeCell ref="J47:J49"/>
    <mergeCell ref="K47:K49"/>
    <mergeCell ref="L47:M49"/>
    <mergeCell ref="N51:Q51"/>
    <mergeCell ref="N50:Q50"/>
    <mergeCell ref="K2:L2"/>
    <mergeCell ref="Y9:Y10"/>
    <mergeCell ref="Z9:Z10"/>
    <mergeCell ref="N47:Q49"/>
    <mergeCell ref="R47:S49"/>
    <mergeCell ref="L50:M50"/>
    <mergeCell ref="L51:M51"/>
    <mergeCell ref="AA27:AB27"/>
    <mergeCell ref="T38:U38"/>
    <mergeCell ref="V38:Z38"/>
    <mergeCell ref="AA38:AB38"/>
    <mergeCell ref="AA35:AB37"/>
    <mergeCell ref="AA30:AB34"/>
    <mergeCell ref="S28:T28"/>
    <mergeCell ref="U28:V28"/>
    <mergeCell ref="W28:X28"/>
    <mergeCell ref="R26:S27"/>
    <mergeCell ref="R38:S39"/>
    <mergeCell ref="R50:S51"/>
    <mergeCell ref="AA51:AB51"/>
    <mergeCell ref="T51:U51"/>
    <mergeCell ref="AG50:AH50"/>
    <mergeCell ref="AG51:AH51"/>
    <mergeCell ref="AE42:AF46"/>
    <mergeCell ref="AG42:AH46"/>
    <mergeCell ref="AE26:AF26"/>
    <mergeCell ref="AE38:AF38"/>
    <mergeCell ref="T39:U39"/>
    <mergeCell ref="AA39:AB39"/>
    <mergeCell ref="AE39:AF39"/>
    <mergeCell ref="T50:U50"/>
    <mergeCell ref="V50:Z50"/>
    <mergeCell ref="AA40:AB40"/>
    <mergeCell ref="T47:U49"/>
    <mergeCell ref="V47:Z49"/>
    <mergeCell ref="AA47:AB49"/>
    <mergeCell ref="AA50:AB50"/>
    <mergeCell ref="AG47:AH49"/>
    <mergeCell ref="AC47:AD49"/>
    <mergeCell ref="AG35:AH37"/>
    <mergeCell ref="AG30:AH34"/>
    <mergeCell ref="AE30:AF34"/>
    <mergeCell ref="AE35:AF37"/>
    <mergeCell ref="AC35:AD37"/>
    <mergeCell ref="AC30:AD34"/>
    <mergeCell ref="J42:J46"/>
    <mergeCell ref="K42:K46"/>
    <mergeCell ref="L42:M46"/>
    <mergeCell ref="N42:Q46"/>
    <mergeCell ref="R42:S46"/>
    <mergeCell ref="L38:M38"/>
    <mergeCell ref="L39:M39"/>
    <mergeCell ref="T30:U34"/>
    <mergeCell ref="R30:S34"/>
    <mergeCell ref="N30:Q34"/>
    <mergeCell ref="T35:U37"/>
    <mergeCell ref="R35:S37"/>
    <mergeCell ref="N35:Q37"/>
    <mergeCell ref="L35:M37"/>
    <mergeCell ref="L30:M34"/>
    <mergeCell ref="N39:Q39"/>
    <mergeCell ref="N38:Q38"/>
    <mergeCell ref="AE23:AF25"/>
    <mergeCell ref="AG23:AH25"/>
    <mergeCell ref="AE28:AF28"/>
    <mergeCell ref="AG28:AH28"/>
    <mergeCell ref="AC40:AD40"/>
    <mergeCell ref="AE40:AF40"/>
    <mergeCell ref="AG40:AH40"/>
    <mergeCell ref="J35:J37"/>
    <mergeCell ref="J30:J34"/>
    <mergeCell ref="V30:Z34"/>
    <mergeCell ref="R18:S22"/>
    <mergeCell ref="T18:U22"/>
    <mergeCell ref="V18:Z22"/>
    <mergeCell ref="K30:K34"/>
    <mergeCell ref="K35:K37"/>
    <mergeCell ref="R23:S25"/>
    <mergeCell ref="T23:U25"/>
    <mergeCell ref="V23:Z25"/>
    <mergeCell ref="L27:M27"/>
    <mergeCell ref="L26:M26"/>
    <mergeCell ref="N27:Q27"/>
    <mergeCell ref="N26:Q26"/>
    <mergeCell ref="O28:P28"/>
    <mergeCell ref="Q28:R28"/>
    <mergeCell ref="AR31:AS31"/>
    <mergeCell ref="C18:D22"/>
    <mergeCell ref="B50:B51"/>
    <mergeCell ref="C50:D51"/>
    <mergeCell ref="C47:D49"/>
    <mergeCell ref="AL40:AN41"/>
    <mergeCell ref="AJ42:AK51"/>
    <mergeCell ref="B42:B46"/>
    <mergeCell ref="C42:D46"/>
    <mergeCell ref="B18:B22"/>
    <mergeCell ref="B26:B27"/>
    <mergeCell ref="B30:B34"/>
    <mergeCell ref="C23:D25"/>
    <mergeCell ref="C40:D41"/>
    <mergeCell ref="I40:J40"/>
    <mergeCell ref="K40:L40"/>
    <mergeCell ref="Y28:Z28"/>
    <mergeCell ref="AA28:AB28"/>
    <mergeCell ref="E40:F40"/>
    <mergeCell ref="AI40:AJ40"/>
    <mergeCell ref="AC42:AD46"/>
    <mergeCell ref="G40:H40"/>
    <mergeCell ref="H30:I34"/>
    <mergeCell ref="AG27:AH27"/>
    <mergeCell ref="B28:B29"/>
    <mergeCell ref="C30:D34"/>
    <mergeCell ref="K16:L16"/>
    <mergeCell ref="F22:I22"/>
    <mergeCell ref="C28:D29"/>
    <mergeCell ref="I28:J28"/>
    <mergeCell ref="K28:L28"/>
    <mergeCell ref="B15:D15"/>
    <mergeCell ref="I16:J16"/>
    <mergeCell ref="C26:D27"/>
    <mergeCell ref="E28:F28"/>
    <mergeCell ref="G28:H28"/>
    <mergeCell ref="E16:F16"/>
    <mergeCell ref="G16:H16"/>
    <mergeCell ref="F19:I21"/>
    <mergeCell ref="L23:M25"/>
    <mergeCell ref="M16:N16"/>
    <mergeCell ref="L18:M22"/>
    <mergeCell ref="N18:Q22"/>
    <mergeCell ref="N23:Q25"/>
    <mergeCell ref="AH6:AI6"/>
    <mergeCell ref="B16:B17"/>
    <mergeCell ref="C16:D17"/>
    <mergeCell ref="B9:C10"/>
    <mergeCell ref="K9:M10"/>
    <mergeCell ref="C13:D14"/>
    <mergeCell ref="B11:B14"/>
    <mergeCell ref="F11:F14"/>
    <mergeCell ref="G11:H12"/>
    <mergeCell ref="I11:I12"/>
    <mergeCell ref="J11:J12"/>
    <mergeCell ref="K11:K12"/>
    <mergeCell ref="L11:L12"/>
    <mergeCell ref="M11:M12"/>
    <mergeCell ref="N11:N12"/>
    <mergeCell ref="O11:O12"/>
    <mergeCell ref="P11:P12"/>
    <mergeCell ref="AH12:AH14"/>
    <mergeCell ref="AB8:AK8"/>
    <mergeCell ref="B8:AA8"/>
    <mergeCell ref="AA9:AA10"/>
    <mergeCell ref="AB9:AB10"/>
    <mergeCell ref="AC9:AC10"/>
    <mergeCell ref="AD9:AD10"/>
    <mergeCell ref="AH9:AH10"/>
    <mergeCell ref="AI9:AI10"/>
    <mergeCell ref="AJ9:AJ10"/>
    <mergeCell ref="Q11:Q12"/>
    <mergeCell ref="AG12:AG14"/>
    <mergeCell ref="AI12:AI14"/>
    <mergeCell ref="AJ12:AJ14"/>
    <mergeCell ref="AK12:AK14"/>
    <mergeCell ref="AG11:AK11"/>
    <mergeCell ref="AK9:AL9"/>
    <mergeCell ref="AK10:AL10"/>
    <mergeCell ref="AE9:AE10"/>
    <mergeCell ref="AF9:AF10"/>
    <mergeCell ref="AC12:AC14"/>
    <mergeCell ref="AD12:AD14"/>
    <mergeCell ref="AF12:AF14"/>
    <mergeCell ref="AB11:AF11"/>
    <mergeCell ref="AE12:AE14"/>
    <mergeCell ref="I10:J10"/>
    <mergeCell ref="AG9:AG10"/>
    <mergeCell ref="N9:O10"/>
    <mergeCell ref="P9:P10"/>
    <mergeCell ref="Q9:R10"/>
    <mergeCell ref="S9:S10"/>
    <mergeCell ref="T9:T10"/>
    <mergeCell ref="U9:U10"/>
    <mergeCell ref="V9:V10"/>
    <mergeCell ref="W9:W10"/>
    <mergeCell ref="X9:X10"/>
    <mergeCell ref="AQ13:AV13"/>
    <mergeCell ref="AQ17:AQ18"/>
    <mergeCell ref="AQ19:AQ20"/>
    <mergeCell ref="AV14:AW14"/>
    <mergeCell ref="V27:Z27"/>
    <mergeCell ref="T26:U26"/>
    <mergeCell ref="T27:U27"/>
    <mergeCell ref="AA26:AB26"/>
    <mergeCell ref="V26:Z26"/>
    <mergeCell ref="AL16:AN17"/>
    <mergeCell ref="AL22:AN25"/>
    <mergeCell ref="AL26:AN27"/>
    <mergeCell ref="AM14:AN14"/>
    <mergeCell ref="AM13:AN13"/>
    <mergeCell ref="AG26:AH26"/>
    <mergeCell ref="AE27:AF27"/>
    <mergeCell ref="AJ18:AK27"/>
    <mergeCell ref="AA18:AB22"/>
    <mergeCell ref="AC18:AD22"/>
    <mergeCell ref="AA23:AB25"/>
    <mergeCell ref="AC23:AD25"/>
    <mergeCell ref="AI18:AI22"/>
    <mergeCell ref="AE18:AF22"/>
    <mergeCell ref="AG18:AH22"/>
    <mergeCell ref="B52:AN52"/>
    <mergeCell ref="C38:D39"/>
    <mergeCell ref="C35:D37"/>
    <mergeCell ref="B38:B39"/>
    <mergeCell ref="B40:B41"/>
    <mergeCell ref="T42:U46"/>
    <mergeCell ref="V42:Z46"/>
    <mergeCell ref="AA42:AB46"/>
    <mergeCell ref="AE47:AF49"/>
    <mergeCell ref="AL46:AN49"/>
    <mergeCell ref="AL50:AN51"/>
    <mergeCell ref="AL34:AN37"/>
    <mergeCell ref="AL38:AN39"/>
    <mergeCell ref="F30:G34"/>
    <mergeCell ref="F35:G37"/>
    <mergeCell ref="H35:I37"/>
    <mergeCell ref="AI42:AI46"/>
    <mergeCell ref="AG38:AH38"/>
    <mergeCell ref="AG39:AH39"/>
    <mergeCell ref="AJ30:AK39"/>
    <mergeCell ref="AI47:AI49"/>
    <mergeCell ref="AI30:AI34"/>
    <mergeCell ref="AI35:AI37"/>
    <mergeCell ref="V35:Z37"/>
    <mergeCell ref="AL28:AN29"/>
    <mergeCell ref="D9:H10"/>
    <mergeCell ref="AH5:AI5"/>
    <mergeCell ref="AL6:AM6"/>
    <mergeCell ref="AL5:AM5"/>
    <mergeCell ref="AJ6:AK6"/>
    <mergeCell ref="AJ5:AK5"/>
    <mergeCell ref="AA16:AB16"/>
    <mergeCell ref="AC16:AD16"/>
    <mergeCell ref="AE16:AF16"/>
    <mergeCell ref="AG16:AH16"/>
    <mergeCell ref="AI16:AJ16"/>
    <mergeCell ref="AI23:AI25"/>
    <mergeCell ref="AC28:AD28"/>
    <mergeCell ref="M28:N28"/>
    <mergeCell ref="AI28:AJ28"/>
    <mergeCell ref="O16:P16"/>
    <mergeCell ref="Q16:R16"/>
    <mergeCell ref="S16:T16"/>
    <mergeCell ref="U16:V16"/>
    <mergeCell ref="W16:X16"/>
    <mergeCell ref="Y16:Z16"/>
    <mergeCell ref="AL11:AN12"/>
    <mergeCell ref="I9:J9"/>
  </mergeCells>
  <phoneticPr fontId="1"/>
  <conditionalFormatting sqref="AJ6 AL6">
    <cfRule type="expression" dxfId="12" priority="3">
      <formula>$BA$5&lt;&gt;" "</formula>
    </cfRule>
  </conditionalFormatting>
  <conditionalFormatting sqref="AS6:AT6">
    <cfRule type="expression" dxfId="11" priority="1">
      <formula>$BJ$5&lt;&gt;" "</formula>
    </cfRule>
  </conditionalFormatting>
  <dataValidations count="7">
    <dataValidation type="list" allowBlank="1" showInputMessage="1" showErrorMessage="1" sqref="P9 P55" xr:uid="{192EC008-E1A8-41A0-B7B6-219A03F4D307}">
      <formula1>"市,区,町,村"</formula1>
    </dataValidation>
    <dataValidation showInputMessage="1" showErrorMessage="1" sqref="AL13:AL14 AL59:AL60" xr:uid="{1EF157FC-BF7D-41D6-ADA7-6AD1D3A91C86}"/>
    <dataValidation type="list" allowBlank="1" showInputMessage="1" showErrorMessage="1" sqref="AA42:AB46 AA88:AB92" xr:uid="{0B06FDEA-C2B2-47C1-A34E-B7AF4638304B}">
      <formula1>$BC$8:$BC$17</formula1>
    </dataValidation>
    <dataValidation type="list" allowBlank="1" showInputMessage="1" showErrorMessage="1" sqref="AA47:AB49 AA93:AB95" xr:uid="{6AAE17C0-414F-4BA7-BAD5-29B1929C83F9}">
      <formula1>$BD$8:$BD$17</formula1>
    </dataValidation>
    <dataValidation type="list" allowBlank="1" showInputMessage="1" showErrorMessage="1" sqref="T6" xr:uid="{2A04A57C-72DA-45B7-BA43-3FF38EAB2A1A}">
      <formula1>"OK"</formula1>
    </dataValidation>
    <dataValidation type="list" allowBlank="1" showInputMessage="1" showErrorMessage="1" sqref="AS6:AT6" xr:uid="{FFDD6557-0520-458C-99AA-611FAD74C07F}">
      <formula1>"確認済"</formula1>
    </dataValidation>
    <dataValidation type="list" allowBlank="1" showInputMessage="1" showErrorMessage="1" sqref="M3" xr:uid="{1442D0AC-2A9E-4565-A45D-14BDE52442B3}">
      <formula1>"○"</formula1>
    </dataValidation>
  </dataValidations>
  <printOptions horizontalCentered="1" verticalCentered="1"/>
  <pageMargins left="0.59055118110236227" right="0.35433070866141736" top="0" bottom="0" header="0" footer="0"/>
  <pageSetup paperSize="9" scale="56" orientation="landscape" blackAndWhite="1" r:id="rId1"/>
  <headerFooter scaleWithDoc="0">
    <oddFooter>&amp;L&amp;G&amp;R⑥</oddFooter>
  </headerFooter>
  <rowBreaks count="1" manualBreakCount="1">
    <brk id="52" min="1" max="39" man="1"/>
  </rowBreaks>
  <drawing r:id="rId2"/>
  <legacyDrawingHF r:id="rId3"/>
  <extLst>
    <ext xmlns:x14="http://schemas.microsoft.com/office/spreadsheetml/2009/9/main" uri="{CCE6A557-97BC-4b89-ADB6-D9C93CAAB3DF}">
      <x14:dataValidations xmlns:xm="http://schemas.microsoft.com/office/excel/2006/main" count="29">
        <x14:dataValidation type="list" allowBlank="1" showInputMessage="1" showErrorMessage="1" xr:uid="{0A2A8EC2-000C-4BDD-B490-35756443BD5B}">
          <x14:formula1>
            <xm:f>リスト!$N$4:$N$16</xm:f>
          </x14:formula1>
          <xm:sqref>T18:U22 T42:U46 T30:U34 T76:U80 T88:U92 T64:U68</xm:sqref>
        </x14:dataValidation>
        <x14:dataValidation type="list" allowBlank="1" showInputMessage="1" showErrorMessage="1" xr:uid="{04445DE0-562C-4193-8963-C87248726D7E}">
          <x14:formula1>
            <xm:f>リスト!$O$4:$O$15</xm:f>
          </x14:formula1>
          <xm:sqref>T23:U25 T47:U49 T35:U37 T81:U83 T93:U95 T69:U71</xm:sqref>
        </x14:dataValidation>
        <x14:dataValidation type="list" allowBlank="1" showInputMessage="1" showErrorMessage="1" xr:uid="{08ABC9D2-4F77-4C92-BEC2-1F62BCA1A95E}">
          <x14:formula1>
            <xm:f>リスト!$P$3:$P$26</xm:f>
          </x14:formula1>
          <xm:sqref>V18:Z22 V64:Z68 V88:Z92 V76:Z80 V30:Z34 V42:Z46</xm:sqref>
        </x14:dataValidation>
        <x14:dataValidation type="list" allowBlank="1" showInputMessage="1" showErrorMessage="1" xr:uid="{C1EF71C0-A70B-4EDA-A2F4-2E6810C69F5D}">
          <x14:formula1>
            <xm:f>リスト!$Q$4:$Q$19</xm:f>
          </x14:formula1>
          <xm:sqref>V23:Z25 V47:Z49 V35:Z37 V81:Z83 V93:Z95 V69:Z71</xm:sqref>
        </x14:dataValidation>
        <x14:dataValidation type="list" allowBlank="1" showInputMessage="1" showErrorMessage="1" xr:uid="{EF339D3D-30E0-4A0D-8EBB-1EA28D2386EC}">
          <x14:formula1>
            <xm:f>リスト!$R$4:$R$17</xm:f>
          </x14:formula1>
          <xm:sqref>AA18:AB22 AA30:AB34 AA76:AB80 AA64:AB68</xm:sqref>
        </x14:dataValidation>
        <x14:dataValidation type="list" allowBlank="1" showInputMessage="1" showErrorMessage="1" xr:uid="{672F166E-1D4D-4DAE-8A4A-214759ACC245}">
          <x14:formula1>
            <xm:f>リスト!$S$4:$S$16</xm:f>
          </x14:formula1>
          <xm:sqref>AA23:AB25 AA35:AB37 AA81:AB83 AA69:AB71</xm:sqref>
        </x14:dataValidation>
        <x14:dataValidation type="list" allowBlank="1" showInputMessage="1" showErrorMessage="1" xr:uid="{DEC60FDC-E0B5-42CD-8B24-D62B47148DC2}">
          <x14:formula1>
            <xm:f>リスト!$J$4:$J$15</xm:f>
          </x14:formula1>
          <xm:sqref>L30:M34 L42:M46 L76:M80 L88:M92 L64:M68</xm:sqref>
        </x14:dataValidation>
        <x14:dataValidation type="list" allowBlank="1" showInputMessage="1" showErrorMessage="1" xr:uid="{F362F7FF-1404-4C25-91BE-26328B79FDFA}">
          <x14:formula1>
            <xm:f>リスト!$K$4:$K$14</xm:f>
          </x14:formula1>
          <xm:sqref>L35:M37 L47:M49 L81:M83 L93:M95 L69:M71</xm:sqref>
        </x14:dataValidation>
        <x14:dataValidation type="list" allowBlank="1" showInputMessage="1" showErrorMessage="1" xr:uid="{6F6BF6ED-2D09-4D2A-83B3-81649D6CB226}">
          <x14:formula1>
            <xm:f>リスト!$T$4:$T$13</xm:f>
          </x14:formula1>
          <xm:sqref>AE18:AF22 AE42:AF46 AE30:AF34 AE76:AF80 AE88:AF92 AE64:AF68</xm:sqref>
        </x14:dataValidation>
        <x14:dataValidation type="list" allowBlank="1" showInputMessage="1" showErrorMessage="1" xr:uid="{976B14A5-EB0E-44DC-9581-BC2C363C7D58}">
          <x14:formula1>
            <xm:f>リスト!$U$4:$U$13</xm:f>
          </x14:formula1>
          <xm:sqref>AE23:AF25 AE47:AF49 AE35:AF37 AE81:AF83 AE93:AF95 AE69:AF71</xm:sqref>
        </x14:dataValidation>
        <x14:dataValidation type="list" allowBlank="1" showInputMessage="1" showErrorMessage="1" xr:uid="{15DEBBCB-C41D-4A6D-B5D0-C5893D763152}">
          <x14:formula1>
            <xm:f>リスト!$V$4:$V$13</xm:f>
          </x14:formula1>
          <xm:sqref>AG18:AH22 AG42:AH46 AG30:AH34 AG76:AH80 AG88:AH92 AG64:AH68</xm:sqref>
        </x14:dataValidation>
        <x14:dataValidation type="list" allowBlank="1" showInputMessage="1" showErrorMessage="1" xr:uid="{8C4E4904-C510-4168-BE87-FA7D5F67A048}">
          <x14:formula1>
            <xm:f>リスト!$W$4:$W$13</xm:f>
          </x14:formula1>
          <xm:sqref>AG23:AH25 AG47:AH49 AG35:AH37 AG81:AH83 AG93:AH95 AG69:AH71</xm:sqref>
        </x14:dataValidation>
        <x14:dataValidation type="list" allowBlank="1" showInputMessage="1" showErrorMessage="1" xr:uid="{3D71F973-C908-4268-8D25-923F7377A021}">
          <x14:formula1>
            <xm:f>リスト!$B$4:$B$14</xm:f>
          </x14:formula1>
          <xm:sqref>N38:Q38 N72:Q72 N26:Q26 N96:Q96 N84:Q84 N50:Q50</xm:sqref>
        </x14:dataValidation>
        <x14:dataValidation type="list" allowBlank="1" showInputMessage="1" showErrorMessage="1" xr:uid="{4AE49F04-54EF-4CC6-8E4B-7A1F80732958}">
          <x14:formula1>
            <xm:f>リスト!$B$4:$B$7</xm:f>
          </x14:formula1>
          <xm:sqref>AA50 J50:M50 T50 T26 J38:M38 AE26 AA26 AE38 AE50:AF50 AA38 T38 L26:M26 AA96 J96:M96 T96 AE96:AF96 J84:M84 AA84 T84 AE84 J72:M72 AA72 T72 AE72</xm:sqref>
        </x14:dataValidation>
        <x14:dataValidation type="list" allowBlank="1" showInputMessage="1" showErrorMessage="1" xr:uid="{281A6A09-EEE7-47BB-9B81-A6867D0261FF}">
          <x14:formula1>
            <xm:f>'入力3【⑥計画書 13時】'!$AR$8</xm:f>
          </x14:formula1>
          <xm:sqref>M2</xm:sqref>
        </x14:dataValidation>
        <x14:dataValidation type="list" allowBlank="1" showInputMessage="1" showErrorMessage="1" xr:uid="{C00FD519-5739-4562-B7DA-96A2E3EBEA69}">
          <x14:formula1>
            <xm:f>'入力3【⑥計画書 13時】'!$AQ$8</xm:f>
          </x14:formula1>
          <xm:sqref>AH6:AM6</xm:sqref>
        </x14:dataValidation>
        <x14:dataValidation type="list" allowBlank="1" showInputMessage="1" showErrorMessage="1" xr:uid="{2FFADC3F-E6EC-4A7A-B026-D9E6BD5F5AAF}">
          <x14:formula1>
            <xm:f>リスト!$D$4:$D$10</xm:f>
          </x14:formula1>
          <xm:sqref>F30:G34 F42:G46 F76:G80 F88:G92 F64:G68</xm:sqref>
        </x14:dataValidation>
        <x14:dataValidation type="list" allowBlank="1" showInputMessage="1" showErrorMessage="1" xr:uid="{8058F3B0-83DA-4D00-88D0-931A13689883}">
          <x14:formula1>
            <xm:f>リスト!$E$4:$E$10</xm:f>
          </x14:formula1>
          <xm:sqref>F35:G37 F47:G49 F81:G83 F93:G95 F69:G71</xm:sqref>
        </x14:dataValidation>
        <x14:dataValidation type="list" allowBlank="1" showInputMessage="1" showErrorMessage="1" xr:uid="{867192B6-69D5-414A-8D46-523BEF54317D}">
          <x14:formula1>
            <xm:f>リスト!$H$4:$H$17</xm:f>
          </x14:formula1>
          <xm:sqref>K30:K34 K42:K46 K76:K80 K88:K92 K64:K68</xm:sqref>
        </x14:dataValidation>
        <x14:dataValidation type="list" allowBlank="1" showInputMessage="1" showErrorMessage="1" xr:uid="{518486D5-F9A8-4B92-B3B9-8953EF2476BB}">
          <x14:formula1>
            <xm:f>リスト!$I$4:$I$15</xm:f>
          </x14:formula1>
          <xm:sqref>K35:K37 K47:K49 K81:K83 K93:K95 K69:K71</xm:sqref>
        </x14:dataValidation>
        <x14:dataValidation type="list" allowBlank="1" showInputMessage="1" showErrorMessage="1" xr:uid="{BAE6064E-BCF5-4897-8EFE-954FE4C0506C}">
          <x14:formula1>
            <xm:f>リスト!$F$4:$F$16</xm:f>
          </x14:formula1>
          <xm:sqref>J30:J34 J42:J46 J76:J80 J88:J92 J64:J68</xm:sqref>
        </x14:dataValidation>
        <x14:dataValidation type="list" allowBlank="1" showInputMessage="1" showErrorMessage="1" xr:uid="{91DC0B59-714E-4847-9513-25617B86E978}">
          <x14:formula1>
            <xm:f>リスト!$G$4:$G$15</xm:f>
          </x14:formula1>
          <xm:sqref>J35:J37 J47:J49 J81:J83 J93:J95 J69:J71</xm:sqref>
        </x14:dataValidation>
        <x14:dataValidation type="list" allowBlank="1" showInputMessage="1" showErrorMessage="1" xr:uid="{9A5C1931-BA8C-477F-8619-20C43DB54A34}">
          <x14:formula1>
            <xm:f>リスト!$X$2:$X$8</xm:f>
          </x14:formula1>
          <xm:sqref>R64:S68 R88:S92 R76:S80</xm:sqref>
        </x14:dataValidation>
        <x14:dataValidation type="list" allowBlank="1" showInputMessage="1" showErrorMessage="1" xr:uid="{A9165464-64EB-474B-8D09-F8197CED0DC9}">
          <x14:formula1>
            <xm:f>リスト!$Y$4:$Y$8</xm:f>
          </x14:formula1>
          <xm:sqref>R35:S37 R47:S49 R81:S83 R93:S95 R69:S71</xm:sqref>
        </x14:dataValidation>
        <x14:dataValidation type="list" allowBlank="1" showInputMessage="1" showErrorMessage="1" xr:uid="{65766B35-7BFE-418F-9176-D3EA7591AB0C}">
          <x14:formula1>
            <xm:f>リスト!$C$4:$C$6</xm:f>
          </x14:formula1>
          <xm:sqref>L27:Q27 AE27:AF27 T39:AB39 AE39:AF39 T51:Z51 T27:AB27 AE73:AF73 J39:Q39 J97:Q97 J85:Q85 T85:AB85 AE85:AF85 T97:Z97 J73:Q73 T73:AB73 J51:Q51</xm:sqref>
        </x14:dataValidation>
        <x14:dataValidation type="list" allowBlank="1" showInputMessage="1" showErrorMessage="1" xr:uid="{67220BEB-6E38-40AD-B8D6-3FCE4D0570B8}">
          <x14:formula1>
            <xm:f>'入力3【⑥計画書 13時】'!$AS$8:$AS$12</xm:f>
          </x14:formula1>
          <xm:sqref>V26:Z26 V38:Z38 V50:Z50 V96:Z96 V84:Z84 V72:Z72</xm:sqref>
        </x14:dataValidation>
        <x14:dataValidation type="list" allowBlank="1" showInputMessage="1" showErrorMessage="1" xr:uid="{922E7128-D6EF-42EE-86F3-2C5832258A11}">
          <x14:formula1>
            <xm:f>リスト!$X$4:$X$8</xm:f>
          </x14:formula1>
          <xm:sqref>R30:S34 R42:S46</xm:sqref>
        </x14:dataValidation>
        <x14:dataValidation type="list" allowBlank="1" showInputMessage="1" showErrorMessage="1" xr:uid="{08721AC6-F65D-488E-9CE8-2BE8CA6BB043}">
          <x14:formula1>
            <xm:f>リスト!$L$3:$L$28</xm:f>
          </x14:formula1>
          <xm:sqref>N18:Q22 N42:Q46 N30:Q34 N76:Q80 N88:Q92 N64:Q68</xm:sqref>
        </x14:dataValidation>
        <x14:dataValidation type="list" allowBlank="1" showInputMessage="1" showErrorMessage="1" xr:uid="{CB7DBB61-3887-4A8E-88A0-29F621942757}">
          <x14:formula1>
            <xm:f>リスト!$M$4:$M$19</xm:f>
          </x14:formula1>
          <xm:sqref>N23:Q25 N69:Q71 N81:Q83 N93:Q95 N35:Q37 N47:Q49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DJ99"/>
  <sheetViews>
    <sheetView showGridLines="0" view="pageBreakPreview" zoomScale="55" zoomScaleNormal="40" zoomScaleSheetLayoutView="55" zoomScalePageLayoutView="59" workbookViewId="0">
      <pane ySplit="7" topLeftCell="A9" activePane="bottomLeft" state="frozen"/>
      <selection activeCell="D15" sqref="D15:D16"/>
      <selection pane="bottomLeft" activeCell="N9" sqref="N9:O10"/>
    </sheetView>
  </sheetViews>
  <sheetFormatPr defaultRowHeight="13.5" x14ac:dyDescent="0.15"/>
  <cols>
    <col min="1" max="1" width="0.125" style="1220" customWidth="1"/>
    <col min="2" max="2" width="5.375" style="1220" customWidth="1"/>
    <col min="3" max="3" width="5.125" style="1220" customWidth="1"/>
    <col min="4" max="4" width="5.25" style="1220" customWidth="1"/>
    <col min="5" max="35" width="6.5" style="1220" customWidth="1"/>
    <col min="36" max="37" width="6.375" style="1220" customWidth="1"/>
    <col min="38" max="38" width="6.875" style="1220" customWidth="1"/>
    <col min="39" max="40" width="5.625" style="1220" customWidth="1"/>
    <col min="41" max="41" width="5" style="1220" customWidth="1"/>
    <col min="42" max="42" width="4.875" style="1220" customWidth="1"/>
    <col min="43" max="44" width="8.75" style="1220" customWidth="1"/>
    <col min="45" max="54" width="8.75" style="1237" customWidth="1"/>
    <col min="55" max="55" width="8.75" style="1238" customWidth="1"/>
    <col min="56" max="56" width="8.75" style="1229" customWidth="1"/>
    <col min="57" max="58" width="8.75" style="1239" customWidth="1"/>
    <col min="59" max="64" width="8.75" style="1229" customWidth="1"/>
    <col min="65" max="66" width="9" style="1229"/>
    <col min="67" max="16384" width="9" style="1220"/>
  </cols>
  <sheetData>
    <row r="1" spans="1:114" ht="1.5" customHeight="1" thickBot="1" x14ac:dyDescent="0.4">
      <c r="B1" s="1218"/>
      <c r="C1" s="1219"/>
      <c r="D1" s="1219"/>
      <c r="E1" s="1218"/>
      <c r="F1" s="1218"/>
      <c r="G1" s="1218"/>
      <c r="H1" s="1218"/>
      <c r="I1" s="1218"/>
      <c r="J1" s="1218"/>
      <c r="K1" s="1218"/>
      <c r="M1" s="1219"/>
      <c r="N1" s="1218"/>
      <c r="O1" s="1218"/>
      <c r="P1" s="1218"/>
      <c r="Q1" s="1218"/>
      <c r="W1" s="1218"/>
      <c r="X1" s="1218"/>
      <c r="Y1" s="1219"/>
      <c r="Z1" s="1221"/>
      <c r="AA1" s="1221"/>
      <c r="AB1" s="1221"/>
      <c r="AC1" s="1221"/>
      <c r="AD1" s="1221"/>
      <c r="AE1" s="1221"/>
      <c r="AF1" s="1221"/>
      <c r="AG1" s="1221"/>
      <c r="AH1" s="1221"/>
      <c r="AI1" s="1219"/>
      <c r="AJ1" s="1222"/>
      <c r="AK1" s="1222"/>
      <c r="AL1" s="1223"/>
      <c r="AM1" s="1223"/>
      <c r="AN1" s="1224"/>
      <c r="AO1" s="1224"/>
      <c r="AP1" s="1224"/>
      <c r="AR1" s="1224"/>
      <c r="AS1" s="1225"/>
      <c r="AT1" s="1225"/>
      <c r="AU1" s="1225"/>
      <c r="AV1" s="1225"/>
      <c r="AW1" s="1225"/>
      <c r="AX1" s="1225"/>
      <c r="AY1" s="1225"/>
      <c r="AZ1" s="1225"/>
      <c r="BA1" s="1225"/>
      <c r="BB1" s="1225"/>
      <c r="BC1" s="1226"/>
      <c r="BD1" s="1227"/>
      <c r="BE1" s="1228"/>
      <c r="BF1" s="1228" t="s">
        <v>609</v>
      </c>
    </row>
    <row r="2" spans="1:114" ht="19.5" customHeight="1" thickBot="1" x14ac:dyDescent="0.4">
      <c r="B2" s="2861" t="s">
        <v>441</v>
      </c>
      <c r="C2" s="2862"/>
      <c r="D2" s="2862"/>
      <c r="E2" s="2865" t="str">
        <f>IF(AND(M2="○",O2="○",M3="○"),"ＯＫ","未完成")</f>
        <v>未完成</v>
      </c>
      <c r="F2" s="2866"/>
      <c r="G2" s="2866"/>
      <c r="H2" s="2866"/>
      <c r="I2" s="2867"/>
      <c r="J2" s="1230"/>
      <c r="K2" s="1231" t="s">
        <v>549</v>
      </c>
      <c r="L2" s="1232"/>
      <c r="M2" s="1174" t="str">
        <f>IF(AND(B6="○",AE5="○"),"○","×")</f>
        <v>×</v>
      </c>
      <c r="N2" s="1233" t="s">
        <v>442</v>
      </c>
      <c r="O2" s="1234" t="str">
        <f>IF(AND(AB12&lt;&gt;"",AE12&lt;&gt;"",AH12&lt;&gt;""),"○","×")</f>
        <v>○</v>
      </c>
      <c r="P2" s="1235" t="s">
        <v>443</v>
      </c>
      <c r="Q2" s="1235"/>
      <c r="R2" s="1235"/>
      <c r="S2" s="1235"/>
      <c r="T2" s="1235"/>
      <c r="U2" s="1235"/>
      <c r="V2" s="1235"/>
      <c r="W2" s="1235"/>
      <c r="X2" s="1235"/>
      <c r="Y2" s="1235"/>
      <c r="Z2" s="1235"/>
      <c r="AA2" s="1235"/>
      <c r="AB2" s="1235"/>
      <c r="AC2" s="1235"/>
      <c r="AD2" s="1235"/>
      <c r="AE2" s="1235"/>
      <c r="AF2" s="1235"/>
      <c r="AG2" s="1235"/>
      <c r="AH2" s="1235"/>
      <c r="AI2" s="1236"/>
      <c r="AJ2" s="1223"/>
      <c r="AK2" s="1223"/>
      <c r="AL2" s="1223"/>
      <c r="AM2" s="1224"/>
      <c r="AN2" s="1224"/>
      <c r="AO2" s="1224"/>
      <c r="AP2" s="1224"/>
      <c r="BM2" s="1240"/>
      <c r="BN2" s="1240"/>
    </row>
    <row r="3" spans="1:114" ht="18.75" customHeight="1" thickBot="1" x14ac:dyDescent="0.2">
      <c r="B3" s="2863"/>
      <c r="C3" s="2864"/>
      <c r="D3" s="2864"/>
      <c r="E3" s="2868"/>
      <c r="F3" s="2869"/>
      <c r="G3" s="2869"/>
      <c r="H3" s="2869"/>
      <c r="I3" s="2870"/>
      <c r="J3" s="1230"/>
      <c r="K3" s="1241" t="s">
        <v>550</v>
      </c>
      <c r="L3" s="1242"/>
      <c r="M3" s="1171" t="str">
        <f>AO9</f>
        <v>×</v>
      </c>
      <c r="N3" s="2860" t="s">
        <v>446</v>
      </c>
      <c r="O3" s="2860"/>
      <c r="P3" s="2860"/>
      <c r="Q3" s="2860"/>
      <c r="R3" s="2860"/>
      <c r="S3" s="2860"/>
      <c r="T3" s="2860"/>
      <c r="U3" s="2860"/>
      <c r="V3" s="2860"/>
      <c r="W3" s="2860"/>
      <c r="X3" s="2860"/>
      <c r="Y3" s="2860"/>
      <c r="Z3" s="2860"/>
      <c r="AA3" s="2860"/>
      <c r="AB3" s="2860"/>
      <c r="AC3" s="2860"/>
      <c r="AD3" s="2860"/>
      <c r="AE3" s="2860"/>
      <c r="AF3" s="2860"/>
      <c r="AG3" s="2860"/>
      <c r="AH3" s="2860"/>
      <c r="AI3" s="2860"/>
      <c r="AJ3" s="1243"/>
      <c r="AK3" s="1243"/>
      <c r="AL3" s="1243"/>
      <c r="AM3" s="1243"/>
      <c r="AN3" s="1243"/>
      <c r="AO3" s="1243"/>
      <c r="AP3" s="1243"/>
      <c r="AQ3" s="1243"/>
      <c r="AR3" s="1243"/>
      <c r="AS3" s="1244"/>
      <c r="AT3" s="1244"/>
      <c r="AU3" s="1244"/>
      <c r="AV3" s="1244"/>
      <c r="AW3" s="1244"/>
      <c r="AX3" s="1244"/>
      <c r="AY3" s="1244"/>
      <c r="AZ3" s="1244"/>
      <c r="BA3" s="1244"/>
      <c r="BB3" s="1244"/>
      <c r="BC3" s="1245"/>
      <c r="BD3" s="1246"/>
      <c r="BE3" s="1247"/>
      <c r="BF3" s="1247"/>
      <c r="BG3" s="1247"/>
      <c r="BH3" s="1247"/>
      <c r="BI3" s="1248"/>
      <c r="BJ3" s="1248"/>
      <c r="BK3" s="1248"/>
      <c r="BL3" s="1248"/>
      <c r="BM3" s="1248"/>
      <c r="BN3" s="1248"/>
      <c r="BO3" s="1249"/>
      <c r="BP3" s="1249"/>
    </row>
    <row r="4" spans="1:114" s="1251" customFormat="1" ht="41.25" customHeight="1" x14ac:dyDescent="0.15">
      <c r="B4" s="2845" t="s">
        <v>559</v>
      </c>
      <c r="C4" s="2845"/>
      <c r="D4" s="2845"/>
      <c r="E4" s="2845"/>
      <c r="F4" s="2845"/>
      <c r="G4" s="2845"/>
      <c r="H4" s="2845"/>
      <c r="I4" s="2845"/>
      <c r="J4" s="2845"/>
      <c r="K4" s="2845"/>
      <c r="L4" s="2845"/>
      <c r="M4" s="2845"/>
      <c r="N4" s="2845"/>
      <c r="O4" s="2845"/>
      <c r="P4" s="2845"/>
      <c r="Q4" s="2845"/>
      <c r="R4" s="2845"/>
      <c r="S4" s="2845"/>
      <c r="T4" s="2845"/>
      <c r="U4" s="2845"/>
      <c r="V4" s="2845"/>
      <c r="W4" s="2845"/>
      <c r="X4" s="2845"/>
      <c r="Y4" s="2845"/>
      <c r="Z4" s="2845"/>
      <c r="AA4" s="2845"/>
      <c r="AB4" s="2845"/>
      <c r="AC4" s="2845"/>
      <c r="AD4" s="2845"/>
      <c r="AE4" s="1250"/>
      <c r="AF4" s="1250"/>
      <c r="AG4" s="1250"/>
      <c r="AH4" s="1250"/>
      <c r="AI4" s="1250"/>
      <c r="AJ4" s="1250"/>
      <c r="AK4" s="1250"/>
      <c r="AL4" s="1250"/>
      <c r="AM4" s="1243"/>
      <c r="AN4" s="1243"/>
      <c r="AO4" s="1243"/>
      <c r="AP4" s="1243"/>
      <c r="AQ4" s="1243"/>
      <c r="AR4" s="1243"/>
      <c r="AS4" s="1244"/>
      <c r="AT4" s="1244"/>
      <c r="AU4" s="1244"/>
      <c r="AV4" s="1244"/>
      <c r="AW4" s="1244"/>
      <c r="AX4" s="1244"/>
      <c r="AY4" s="1244"/>
      <c r="AZ4" s="1244"/>
      <c r="BA4" s="1244"/>
      <c r="BB4" s="1244"/>
      <c r="BC4" s="1245"/>
      <c r="BD4" s="1246"/>
      <c r="BE4" s="1247"/>
      <c r="BF4" s="1247"/>
      <c r="BG4" s="1247"/>
      <c r="BH4" s="1247"/>
      <c r="BI4" s="1248"/>
      <c r="BJ4" s="1248"/>
      <c r="BK4" s="1248"/>
      <c r="BL4" s="1248"/>
      <c r="BM4" s="1248"/>
      <c r="BN4" s="1248"/>
      <c r="BO4" s="1249"/>
      <c r="BP4" s="1249"/>
      <c r="BQ4" s="1249"/>
    </row>
    <row r="5" spans="1:114" s="209" customFormat="1" ht="30" customHeight="1" x14ac:dyDescent="0.15">
      <c r="B5" s="2846" t="s">
        <v>445</v>
      </c>
      <c r="C5" s="2846"/>
      <c r="D5" s="2846"/>
      <c r="E5" s="2846"/>
      <c r="F5" s="2846"/>
      <c r="G5" s="2846"/>
      <c r="H5" s="2846"/>
      <c r="I5" s="2846"/>
      <c r="J5" s="2846"/>
      <c r="K5" s="2846"/>
      <c r="L5" s="2846"/>
      <c r="M5" s="2846"/>
      <c r="N5" s="2846"/>
      <c r="O5" s="2846"/>
      <c r="P5" s="2846"/>
      <c r="Q5" s="2846"/>
      <c r="R5" s="2846"/>
      <c r="S5" s="2846"/>
      <c r="T5" s="2846"/>
      <c r="U5" s="2846"/>
      <c r="V5" s="2846"/>
      <c r="W5" s="2846"/>
      <c r="X5" s="2846"/>
      <c r="Y5" s="2846"/>
      <c r="Z5" s="2846"/>
      <c r="AA5" s="2846"/>
      <c r="AB5" s="2846"/>
      <c r="AC5" s="2846"/>
      <c r="AD5" s="2846"/>
      <c r="AE5" s="2847" t="str">
        <f>IF(OR(AH7="×",AJ7="×",AL7="×"),"×","○")</f>
        <v>×</v>
      </c>
      <c r="AF5" s="2848" t="s">
        <v>640</v>
      </c>
      <c r="AG5" s="2848"/>
      <c r="AH5" s="2830" t="s">
        <v>639</v>
      </c>
      <c r="AI5" s="2830"/>
      <c r="AJ5" s="2830" t="s">
        <v>641</v>
      </c>
      <c r="AK5" s="2830"/>
      <c r="AL5" s="2830" t="s">
        <v>642</v>
      </c>
      <c r="AM5" s="2830"/>
      <c r="AN5" s="1252"/>
      <c r="AO5" s="1252"/>
      <c r="AP5" s="1252"/>
      <c r="AQ5" s="1252"/>
      <c r="AR5" s="1252"/>
      <c r="AS5" s="1253"/>
      <c r="AT5" s="1253"/>
      <c r="AU5" s="1253"/>
      <c r="AV5" s="1253"/>
      <c r="AW5" s="1253"/>
      <c r="AX5" s="1253"/>
      <c r="AY5" s="1253"/>
      <c r="AZ5" s="1253"/>
      <c r="BA5" s="1253"/>
      <c r="BB5" s="1253"/>
      <c r="BC5" s="1254"/>
      <c r="BD5" s="1255"/>
      <c r="BE5" s="1256"/>
      <c r="BF5" s="1256"/>
      <c r="BG5" s="1257"/>
      <c r="BH5" s="1257"/>
      <c r="BI5" s="1258"/>
      <c r="BJ5" s="1258"/>
      <c r="BK5" s="1258"/>
      <c r="BL5" s="1258"/>
      <c r="BM5" s="1258"/>
      <c r="BN5" s="1258"/>
      <c r="BO5" s="1252"/>
      <c r="BP5" s="1252"/>
      <c r="BQ5" s="1252"/>
      <c r="BR5" s="1252"/>
      <c r="BS5" s="1252"/>
      <c r="BT5" s="1252"/>
      <c r="BU5" s="1252"/>
      <c r="BV5" s="1252"/>
      <c r="BW5" s="1252"/>
      <c r="BX5" s="1252"/>
      <c r="BY5" s="1252"/>
      <c r="BZ5" s="1252"/>
      <c r="CA5" s="1252"/>
      <c r="CB5" s="1252"/>
      <c r="CC5" s="1252"/>
      <c r="CD5" s="1252"/>
      <c r="CE5" s="1252"/>
      <c r="CF5" s="1252"/>
      <c r="CG5" s="1252"/>
      <c r="CH5" s="1252"/>
      <c r="CI5" s="1252"/>
      <c r="CJ5" s="1252"/>
      <c r="CK5" s="1252"/>
      <c r="CL5" s="1252"/>
      <c r="CM5" s="1252"/>
      <c r="CN5" s="1252"/>
      <c r="CO5" s="1252"/>
      <c r="CP5" s="1252"/>
      <c r="CQ5" s="1252"/>
      <c r="CR5" s="1252"/>
      <c r="CS5" s="1252"/>
      <c r="CT5" s="1252"/>
      <c r="CU5" s="1252"/>
      <c r="CV5" s="1252"/>
      <c r="CW5" s="1252"/>
      <c r="CX5" s="1252"/>
      <c r="CY5" s="1252"/>
      <c r="CZ5" s="1252"/>
      <c r="DA5" s="1252"/>
      <c r="DB5" s="1252"/>
      <c r="DC5" s="1252"/>
      <c r="DD5" s="1252"/>
      <c r="DE5" s="1252"/>
      <c r="DF5" s="1252"/>
      <c r="DG5" s="1252"/>
      <c r="DH5" s="1252"/>
      <c r="DI5" s="1252"/>
      <c r="DJ5" s="1252"/>
    </row>
    <row r="6" spans="1:114" s="209" customFormat="1" ht="33.75" customHeight="1" x14ac:dyDescent="0.15">
      <c r="B6" s="1259" t="str">
        <f>IF(T6="","×","○")</f>
        <v>×</v>
      </c>
      <c r="C6" s="2831" t="s">
        <v>649</v>
      </c>
      <c r="D6" s="2832"/>
      <c r="E6" s="2832"/>
      <c r="F6" s="2832"/>
      <c r="G6" s="2832"/>
      <c r="H6" s="2832"/>
      <c r="I6" s="2832"/>
      <c r="J6" s="2832"/>
      <c r="K6" s="2832"/>
      <c r="L6" s="2832"/>
      <c r="M6" s="2832"/>
      <c r="N6" s="2832"/>
      <c r="O6" s="2832"/>
      <c r="P6" s="2832"/>
      <c r="Q6" s="2832"/>
      <c r="R6" s="2832"/>
      <c r="S6" s="2832"/>
      <c r="T6" s="1217"/>
      <c r="U6" s="1260"/>
      <c r="V6" s="1260"/>
      <c r="W6" s="1260"/>
      <c r="X6" s="1260"/>
      <c r="Y6" s="1260"/>
      <c r="Z6" s="1260"/>
      <c r="AA6" s="1260"/>
      <c r="AB6" s="1260"/>
      <c r="AC6" s="1260"/>
      <c r="AD6" s="1260"/>
      <c r="AE6" s="2847"/>
      <c r="AF6" s="2848"/>
      <c r="AG6" s="2848"/>
      <c r="AH6" s="2626"/>
      <c r="AI6" s="2626"/>
      <c r="AJ6" s="2499"/>
      <c r="AK6" s="2499"/>
      <c r="AL6" s="2498"/>
      <c r="AM6" s="2498"/>
      <c r="AN6" s="1261"/>
      <c r="AO6" s="1261"/>
      <c r="AP6" s="1261"/>
      <c r="AQ6" s="1261"/>
      <c r="AR6" s="1261"/>
      <c r="AS6" s="1262" t="s">
        <v>586</v>
      </c>
      <c r="AT6" s="1262" t="s">
        <v>655</v>
      </c>
      <c r="AU6" s="1262" t="s">
        <v>630</v>
      </c>
      <c r="AV6" s="1262" t="s">
        <v>631</v>
      </c>
      <c r="AW6" s="1262" t="s">
        <v>632</v>
      </c>
      <c r="AX6" s="1262" t="s">
        <v>633</v>
      </c>
      <c r="AY6" s="1262" t="s">
        <v>634</v>
      </c>
      <c r="AZ6" s="1262" t="s">
        <v>635</v>
      </c>
      <c r="BA6" s="1262" t="s">
        <v>623</v>
      </c>
      <c r="BB6" s="1262" t="s">
        <v>624</v>
      </c>
      <c r="BC6" s="1263" t="s">
        <v>585</v>
      </c>
      <c r="BD6" s="1264" t="s">
        <v>590</v>
      </c>
      <c r="BE6" s="1265" t="s">
        <v>608</v>
      </c>
      <c r="BF6" s="1266" t="s">
        <v>609</v>
      </c>
      <c r="BG6" s="1267" t="s">
        <v>584</v>
      </c>
      <c r="BH6" s="1267" t="s">
        <v>591</v>
      </c>
      <c r="BI6" s="1268" t="s">
        <v>587</v>
      </c>
      <c r="BJ6" s="1268" t="s">
        <v>599</v>
      </c>
      <c r="BK6" s="1268" t="s">
        <v>588</v>
      </c>
      <c r="BL6" s="1268" t="s">
        <v>600</v>
      </c>
      <c r="BM6" s="1268" t="s">
        <v>589</v>
      </c>
      <c r="BN6" s="1268" t="s">
        <v>601</v>
      </c>
      <c r="BO6" s="1269" t="s">
        <v>653</v>
      </c>
      <c r="BP6" s="1265" t="s">
        <v>654</v>
      </c>
      <c r="BQ6" s="1265"/>
    </row>
    <row r="7" spans="1:114" s="948" customFormat="1" ht="20.25" customHeight="1" x14ac:dyDescent="0.15">
      <c r="M7" s="1318"/>
      <c r="N7" s="1318"/>
      <c r="O7" s="1318"/>
      <c r="P7" s="1318"/>
      <c r="Q7" s="1318"/>
      <c r="R7" s="1318"/>
      <c r="S7" s="1318"/>
      <c r="T7" s="1318"/>
      <c r="U7" s="1318"/>
      <c r="V7" s="1318"/>
      <c r="W7" s="1318"/>
      <c r="X7" s="1318"/>
      <c r="Y7" s="1318"/>
      <c r="Z7" s="1318"/>
      <c r="AA7" s="1318"/>
      <c r="AB7" s="1318"/>
      <c r="AC7" s="1318"/>
      <c r="AD7" s="1318"/>
      <c r="AE7" s="1318"/>
      <c r="AF7" s="1318"/>
      <c r="AG7" s="1318"/>
      <c r="AH7" s="1320" t="str">
        <f>IF(AH6="","×","○")</f>
        <v>×</v>
      </c>
      <c r="AI7" s="1318"/>
      <c r="AJ7" s="1320" t="str">
        <f>IF(OR(AND(AJ5=" ",AJ6=""),AND(AJ5&lt;&gt;"",AJ6&lt;&gt;"")),"○","×")</f>
        <v>×</v>
      </c>
      <c r="AK7" s="981"/>
      <c r="AL7" s="1320" t="str">
        <f>IF(OR(AND(AL5=" ",AL6=""),AND(AL5&lt;&gt;"",AL6&lt;&gt;"")),"○","×")</f>
        <v>×</v>
      </c>
      <c r="AM7" s="981"/>
      <c r="AN7" s="981"/>
      <c r="AO7" s="982"/>
      <c r="AP7" s="982"/>
      <c r="AQ7" s="982"/>
      <c r="AR7" s="982"/>
      <c r="AS7" s="1253"/>
      <c r="AT7" s="1253"/>
      <c r="AU7" s="1253"/>
      <c r="AV7" s="1253"/>
      <c r="AW7" s="1253"/>
      <c r="AX7" s="1253"/>
      <c r="AY7" s="1253"/>
      <c r="AZ7" s="1253"/>
      <c r="BA7" s="1253"/>
      <c r="BB7" s="1253"/>
      <c r="BC7" s="1270"/>
      <c r="BD7" s="1271"/>
      <c r="BE7" s="1272"/>
      <c r="BF7" s="1272"/>
      <c r="BG7" s="1273"/>
      <c r="BH7" s="1273"/>
      <c r="BI7" s="1273"/>
      <c r="BJ7" s="1273"/>
      <c r="BK7" s="1273"/>
      <c r="BL7" s="1273"/>
      <c r="BM7" s="1273"/>
      <c r="BN7" s="1273"/>
    </row>
    <row r="8" spans="1:114" ht="41.25" customHeight="1" x14ac:dyDescent="0.25">
      <c r="A8" s="1321"/>
      <c r="B8" s="2657" t="s">
        <v>707</v>
      </c>
      <c r="C8" s="2657"/>
      <c r="D8" s="2657"/>
      <c r="E8" s="2657"/>
      <c r="F8" s="2657"/>
      <c r="G8" s="2657"/>
      <c r="H8" s="2657"/>
      <c r="I8" s="2657"/>
      <c r="J8" s="2657"/>
      <c r="K8" s="2657"/>
      <c r="L8" s="2657"/>
      <c r="M8" s="2657"/>
      <c r="N8" s="2657"/>
      <c r="O8" s="2657"/>
      <c r="P8" s="2657"/>
      <c r="Q8" s="2657"/>
      <c r="R8" s="2657"/>
      <c r="S8" s="2657"/>
      <c r="T8" s="2657"/>
      <c r="U8" s="2657"/>
      <c r="V8" s="2657"/>
      <c r="W8" s="2657"/>
      <c r="X8" s="2657"/>
      <c r="Y8" s="2657"/>
      <c r="Z8" s="2657"/>
      <c r="AA8" s="2657"/>
      <c r="AB8" s="2656" t="s">
        <v>520</v>
      </c>
      <c r="AC8" s="2656"/>
      <c r="AD8" s="2656"/>
      <c r="AE8" s="2656"/>
      <c r="AF8" s="2656"/>
      <c r="AG8" s="2656"/>
      <c r="AH8" s="2656"/>
      <c r="AI8" s="2656"/>
      <c r="AJ8" s="2656"/>
      <c r="AK8" s="2656"/>
      <c r="AL8" s="1178" t="s">
        <v>188</v>
      </c>
      <c r="AM8" s="1179">
        <v>1</v>
      </c>
      <c r="AN8" s="1180" t="s">
        <v>44</v>
      </c>
      <c r="AO8" s="1274"/>
      <c r="AQ8" s="1220" t="s">
        <v>643</v>
      </c>
      <c r="AR8" s="1220" t="s">
        <v>374</v>
      </c>
      <c r="AS8" s="1229" t="s">
        <v>603</v>
      </c>
      <c r="AT8" s="1229" t="s">
        <v>657</v>
      </c>
      <c r="AU8" s="1229" t="s">
        <v>603</v>
      </c>
      <c r="AV8" s="1229" t="s">
        <v>530</v>
      </c>
      <c r="AW8" s="1229" t="s">
        <v>603</v>
      </c>
      <c r="AX8" s="1229" t="s">
        <v>530</v>
      </c>
      <c r="AY8" s="1229" t="s">
        <v>648</v>
      </c>
      <c r="AZ8" s="1229" t="s">
        <v>530</v>
      </c>
      <c r="BA8" s="1229" t="s">
        <v>626</v>
      </c>
      <c r="BB8" s="1229" t="s">
        <v>627</v>
      </c>
      <c r="BC8" s="1275" t="s">
        <v>612</v>
      </c>
      <c r="BD8" s="1276" t="s">
        <v>616</v>
      </c>
      <c r="BE8" s="1229" t="s">
        <v>603</v>
      </c>
      <c r="BF8" s="1229" t="s">
        <v>530</v>
      </c>
      <c r="BG8" s="1237" t="s">
        <v>573</v>
      </c>
      <c r="BH8" s="1237" t="s">
        <v>592</v>
      </c>
      <c r="BI8" s="1229" t="s">
        <v>602</v>
      </c>
      <c r="BJ8" s="1229" t="s">
        <v>605</v>
      </c>
      <c r="BK8" s="1229" t="s">
        <v>607</v>
      </c>
      <c r="BL8" s="1229" t="s">
        <v>592</v>
      </c>
      <c r="BM8" s="1229" t="s">
        <v>602</v>
      </c>
      <c r="BN8" s="1229" t="s">
        <v>605</v>
      </c>
      <c r="BO8" s="1220" t="s">
        <v>566</v>
      </c>
      <c r="BP8" s="1220" t="s">
        <v>525</v>
      </c>
    </row>
    <row r="9" spans="1:114" ht="24.75" customHeight="1" x14ac:dyDescent="0.2">
      <c r="B9" s="2871" t="s">
        <v>65</v>
      </c>
      <c r="C9" s="2872"/>
      <c r="D9" s="2839">
        <f>入力1!F13</f>
        <v>0</v>
      </c>
      <c r="E9" s="2794"/>
      <c r="F9" s="2794"/>
      <c r="G9" s="2794"/>
      <c r="H9" s="2794"/>
      <c r="I9" s="2795" t="str">
        <f>IF(入力1!E11="グループ","","ファミリー")</f>
        <v>ファミリー</v>
      </c>
      <c r="J9" s="2842"/>
      <c r="K9" s="2878" t="str">
        <f>入力1!L18&amp;入力1!N18&amp;" 　"</f>
        <v>県 　</v>
      </c>
      <c r="L9" s="2796"/>
      <c r="M9" s="2879"/>
      <c r="N9" s="2888"/>
      <c r="O9" s="2797"/>
      <c r="P9" s="2891" t="s">
        <v>438</v>
      </c>
      <c r="Q9" s="2839" t="s">
        <v>185</v>
      </c>
      <c r="R9" s="2794"/>
      <c r="S9" s="2798">
        <f>入力1!G24</f>
        <v>0</v>
      </c>
      <c r="T9" s="2799" t="s">
        <v>3</v>
      </c>
      <c r="U9" s="2798">
        <f>入力1!J24</f>
        <v>0</v>
      </c>
      <c r="V9" s="2799" t="s">
        <v>0</v>
      </c>
      <c r="W9" s="2798">
        <f>入力1!L24</f>
        <v>0</v>
      </c>
      <c r="X9" s="2799" t="s">
        <v>644</v>
      </c>
      <c r="Y9" s="2799" t="str">
        <f>入力1!O24</f>
        <v/>
      </c>
      <c r="Z9" s="2799" t="s">
        <v>645</v>
      </c>
      <c r="AA9" s="2801" t="str">
        <f>入力1!T24</f>
        <v/>
      </c>
      <c r="AB9" s="2799" t="s">
        <v>0</v>
      </c>
      <c r="AC9" s="2802" t="str">
        <f>入力1!V24</f>
        <v/>
      </c>
      <c r="AD9" s="2799" t="s">
        <v>644</v>
      </c>
      <c r="AE9" s="2799" t="str">
        <f>入力1!Y24</f>
        <v/>
      </c>
      <c r="AF9" s="2799" t="s">
        <v>646</v>
      </c>
      <c r="AG9" s="2799">
        <f>入力1!F23</f>
        <v>0</v>
      </c>
      <c r="AH9" s="2799" t="s">
        <v>472</v>
      </c>
      <c r="AI9" s="2799" t="str">
        <f>入力1!H23</f>
        <v/>
      </c>
      <c r="AJ9" s="2883" t="s">
        <v>529</v>
      </c>
      <c r="AK9" s="2794" t="s">
        <v>187</v>
      </c>
      <c r="AL9" s="2794"/>
      <c r="AM9" s="1322">
        <f>入力1!F33</f>
        <v>0</v>
      </c>
      <c r="AN9" s="1323" t="s">
        <v>186</v>
      </c>
      <c r="AO9" s="1277" t="str">
        <f>IF(OR(O9="",AP9="×"),"×","○")</f>
        <v>×</v>
      </c>
      <c r="AP9" s="1278" t="str">
        <f>IF(OR(AQ9="×",AR9="×",AS9="×",BC9="×"),"×","○")</f>
        <v>○</v>
      </c>
      <c r="AQ9" s="1278" t="str">
        <f>IF(OR(COUNTIF(O9, "*市")), "×", "○")</f>
        <v>○</v>
      </c>
      <c r="AR9" s="1278" t="str">
        <f>IF(OR(COUNTIF(O9, "*区")), "×", "○")</f>
        <v>○</v>
      </c>
      <c r="AS9" s="1229" t="s">
        <v>579</v>
      </c>
      <c r="AT9" s="1229" t="s">
        <v>667</v>
      </c>
      <c r="AU9" s="1229" t="s">
        <v>575</v>
      </c>
      <c r="AV9" s="1229" t="s">
        <v>636</v>
      </c>
      <c r="AW9" s="1229" t="s">
        <v>575</v>
      </c>
      <c r="AX9" s="1229" t="s">
        <v>636</v>
      </c>
      <c r="AY9" s="1229" t="s">
        <v>603</v>
      </c>
      <c r="AZ9" s="1229" t="s">
        <v>636</v>
      </c>
      <c r="BA9" s="1229" t="s">
        <v>576</v>
      </c>
      <c r="BB9" s="1229" t="s">
        <v>628</v>
      </c>
      <c r="BC9" s="1238" t="s">
        <v>613</v>
      </c>
      <c r="BD9" s="1229" t="s">
        <v>592</v>
      </c>
      <c r="BE9" s="1229" t="s">
        <v>626</v>
      </c>
      <c r="BF9" s="1229" t="s">
        <v>627</v>
      </c>
      <c r="BG9" s="1237" t="s">
        <v>574</v>
      </c>
      <c r="BH9" s="1237" t="s">
        <v>593</v>
      </c>
      <c r="BI9" s="1229" t="s">
        <v>603</v>
      </c>
      <c r="BJ9" s="1229" t="s">
        <v>530</v>
      </c>
      <c r="BK9" s="1229" t="s">
        <v>603</v>
      </c>
      <c r="BL9" s="1229" t="s">
        <v>530</v>
      </c>
      <c r="BM9" s="1229" t="s">
        <v>603</v>
      </c>
      <c r="BN9" s="1229" t="s">
        <v>530</v>
      </c>
      <c r="BO9" s="1220" t="s">
        <v>622</v>
      </c>
      <c r="BP9" s="1220" t="s">
        <v>622</v>
      </c>
    </row>
    <row r="10" spans="1:114" ht="22.5" customHeight="1" x14ac:dyDescent="0.15">
      <c r="B10" s="2873"/>
      <c r="C10" s="2874"/>
      <c r="D10" s="2840"/>
      <c r="E10" s="2841"/>
      <c r="F10" s="2841"/>
      <c r="G10" s="2841"/>
      <c r="H10" s="2841"/>
      <c r="I10" s="2843" t="str">
        <f>IF(入力1!E11="ファミリー","","グループ")</f>
        <v>グループ</v>
      </c>
      <c r="J10" s="2844"/>
      <c r="K10" s="2880"/>
      <c r="L10" s="2881"/>
      <c r="M10" s="2882"/>
      <c r="N10" s="2889"/>
      <c r="O10" s="2890"/>
      <c r="P10" s="2892"/>
      <c r="Q10" s="2840"/>
      <c r="R10" s="2841"/>
      <c r="S10" s="2885"/>
      <c r="T10" s="2875"/>
      <c r="U10" s="2885"/>
      <c r="V10" s="2875"/>
      <c r="W10" s="2885"/>
      <c r="X10" s="2875"/>
      <c r="Y10" s="2875"/>
      <c r="Z10" s="2875"/>
      <c r="AA10" s="2886"/>
      <c r="AB10" s="2875"/>
      <c r="AC10" s="2887"/>
      <c r="AD10" s="2875"/>
      <c r="AE10" s="2875"/>
      <c r="AF10" s="2875"/>
      <c r="AG10" s="2875"/>
      <c r="AH10" s="2875"/>
      <c r="AI10" s="2875"/>
      <c r="AJ10" s="2884"/>
      <c r="AK10" s="2841" t="s">
        <v>538</v>
      </c>
      <c r="AL10" s="2841"/>
      <c r="AM10" s="1176">
        <f>入力1!M33</f>
        <v>0</v>
      </c>
      <c r="AN10" s="1177" t="s">
        <v>532</v>
      </c>
      <c r="AO10" s="1221"/>
      <c r="AP10" s="1221"/>
      <c r="AS10" s="1229" t="s">
        <v>580</v>
      </c>
      <c r="AT10" s="1229" t="s">
        <v>606</v>
      </c>
      <c r="AU10" s="1229"/>
      <c r="AV10" s="1229"/>
      <c r="AW10" s="1238" t="s">
        <v>576</v>
      </c>
      <c r="AX10" s="1279" t="s">
        <v>596</v>
      </c>
      <c r="AY10" s="1229" t="s">
        <v>575</v>
      </c>
      <c r="AZ10" s="1279" t="s">
        <v>596</v>
      </c>
      <c r="BA10" s="1229" t="s">
        <v>578</v>
      </c>
      <c r="BB10" s="1229" t="s">
        <v>629</v>
      </c>
      <c r="BC10" s="1238" t="s">
        <v>614</v>
      </c>
      <c r="BD10" s="1229" t="s">
        <v>617</v>
      </c>
      <c r="BE10" s="1229" t="s">
        <v>576</v>
      </c>
      <c r="BF10" s="1229" t="s">
        <v>628</v>
      </c>
      <c r="BG10" s="1237" t="s">
        <v>661</v>
      </c>
      <c r="BH10" s="1229" t="s">
        <v>617</v>
      </c>
      <c r="BI10" s="1229" t="s">
        <v>626</v>
      </c>
      <c r="BJ10" s="1229" t="s">
        <v>627</v>
      </c>
      <c r="BK10" s="1229" t="s">
        <v>579</v>
      </c>
      <c r="BL10" s="1229" t="s">
        <v>598</v>
      </c>
      <c r="BM10" s="1229" t="s">
        <v>579</v>
      </c>
      <c r="BN10" s="1229" t="s">
        <v>598</v>
      </c>
    </row>
    <row r="11" spans="1:114" ht="19.5" customHeight="1" x14ac:dyDescent="0.15">
      <c r="B11" s="2642" t="s">
        <v>697</v>
      </c>
      <c r="C11" s="1384" t="s">
        <v>695</v>
      </c>
      <c r="D11" s="1385"/>
      <c r="E11" s="1386"/>
      <c r="F11" s="2645" t="s">
        <v>698</v>
      </c>
      <c r="G11" s="2648" t="s">
        <v>699</v>
      </c>
      <c r="H11" s="2649"/>
      <c r="I11" s="2652" t="s">
        <v>700</v>
      </c>
      <c r="J11" s="2654">
        <f>入力1!E38+入力1!G38+入力1!I38+入力1!K38+入力1!M38+入力1!O38+入力1!Q38+入力1!S38+入力1!U38+入力1!W38</f>
        <v>0</v>
      </c>
      <c r="K11" s="2654" t="s">
        <v>696</v>
      </c>
      <c r="L11" s="2654" t="s">
        <v>701</v>
      </c>
      <c r="M11" s="2654">
        <f>入力1!E39+入力1!G39+入力1!I39+入力1!K39+入力1!M39+入力1!O39+入力1!Q39+入力1!S39+入力1!U39+入力1!W39</f>
        <v>0</v>
      </c>
      <c r="N11" s="2654" t="s">
        <v>696</v>
      </c>
      <c r="O11" s="2654" t="s">
        <v>702</v>
      </c>
      <c r="P11" s="2654">
        <f>入力1!E40+入力1!G40+入力1!I40+入力1!K40+入力1!M40+入力1!O40+入力1!Q40+入力1!S40+入力1!U40+入力1!W40</f>
        <v>0</v>
      </c>
      <c r="Q11" s="2613" t="s">
        <v>696</v>
      </c>
      <c r="R11" s="2777" t="s">
        <v>184</v>
      </c>
      <c r="S11" s="2778"/>
      <c r="T11" s="2779" t="str">
        <f>入力1!Q15</f>
        <v/>
      </c>
      <c r="U11" s="2780"/>
      <c r="V11" s="2780"/>
      <c r="W11" s="2780"/>
      <c r="X11" s="2780"/>
      <c r="Y11" s="2780"/>
      <c r="Z11" s="2780"/>
      <c r="AA11" s="2781"/>
      <c r="AB11" s="2623" t="s">
        <v>704</v>
      </c>
      <c r="AC11" s="2624"/>
      <c r="AD11" s="2624"/>
      <c r="AE11" s="2624"/>
      <c r="AF11" s="2625"/>
      <c r="AG11" s="2623" t="s">
        <v>638</v>
      </c>
      <c r="AH11" s="2624"/>
      <c r="AI11" s="2624"/>
      <c r="AJ11" s="2624"/>
      <c r="AK11" s="2625"/>
      <c r="AL11" s="2833" t="s">
        <v>647</v>
      </c>
      <c r="AM11" s="2834"/>
      <c r="AN11" s="2835"/>
      <c r="AO11" s="1280"/>
      <c r="AP11" s="1280"/>
      <c r="AQ11" s="1280"/>
      <c r="AR11" s="1280"/>
      <c r="AS11" s="1229" t="s">
        <v>604</v>
      </c>
      <c r="AT11" s="1229"/>
      <c r="AU11" s="1229"/>
      <c r="AV11" s="1229"/>
      <c r="AW11" s="1238" t="s">
        <v>577</v>
      </c>
      <c r="AX11" s="1281" t="s">
        <v>597</v>
      </c>
      <c r="AY11" s="1238" t="s">
        <v>576</v>
      </c>
      <c r="AZ11" s="1281" t="s">
        <v>597</v>
      </c>
      <c r="BA11" s="1229" t="s">
        <v>579</v>
      </c>
      <c r="BB11" s="1229" t="s">
        <v>598</v>
      </c>
      <c r="BC11" s="1238" t="s">
        <v>615</v>
      </c>
      <c r="BD11" s="1279" t="s">
        <v>618</v>
      </c>
      <c r="BE11" s="1229" t="s">
        <v>578</v>
      </c>
      <c r="BF11" s="1229" t="s">
        <v>629</v>
      </c>
      <c r="BG11" s="1279" t="s">
        <v>663</v>
      </c>
      <c r="BH11" s="1237" t="s">
        <v>594</v>
      </c>
      <c r="BI11" s="1229" t="s">
        <v>576</v>
      </c>
      <c r="BJ11" s="1229" t="s">
        <v>628</v>
      </c>
      <c r="BK11" s="1229" t="s">
        <v>580</v>
      </c>
      <c r="BL11" s="1229" t="s">
        <v>610</v>
      </c>
      <c r="BM11" s="1229" t="s">
        <v>580</v>
      </c>
      <c r="BN11" s="1229" t="s">
        <v>610</v>
      </c>
    </row>
    <row r="12" spans="1:114" ht="5.25" customHeight="1" x14ac:dyDescent="0.15">
      <c r="B12" s="2643"/>
      <c r="C12" s="1387"/>
      <c r="D12" s="1388"/>
      <c r="E12" s="1389"/>
      <c r="F12" s="2646"/>
      <c r="G12" s="2650"/>
      <c r="H12" s="2651"/>
      <c r="I12" s="2653"/>
      <c r="J12" s="2655"/>
      <c r="K12" s="2655"/>
      <c r="L12" s="2655"/>
      <c r="M12" s="2655"/>
      <c r="N12" s="2655"/>
      <c r="O12" s="2655"/>
      <c r="P12" s="2655"/>
      <c r="Q12" s="2614"/>
      <c r="R12" s="2782" t="s">
        <v>183</v>
      </c>
      <c r="S12" s="2775"/>
      <c r="T12" s="2784">
        <f>入力1!Q16</f>
        <v>0</v>
      </c>
      <c r="U12" s="2785"/>
      <c r="V12" s="2785"/>
      <c r="W12" s="2785"/>
      <c r="X12" s="2785"/>
      <c r="Y12" s="2785"/>
      <c r="Z12" s="2785"/>
      <c r="AA12" s="2786"/>
      <c r="AB12" s="2615">
        <f>入力1!Q21</f>
        <v>0</v>
      </c>
      <c r="AC12" s="2617" t="s">
        <v>15</v>
      </c>
      <c r="AD12" s="2617">
        <f>入力1!T21</f>
        <v>0</v>
      </c>
      <c r="AE12" s="2494" t="s">
        <v>16</v>
      </c>
      <c r="AF12" s="2617">
        <f>入力1!W21</f>
        <v>0</v>
      </c>
      <c r="AG12" s="2615">
        <f>入力1!G21</f>
        <v>0</v>
      </c>
      <c r="AH12" s="2494" t="s">
        <v>15</v>
      </c>
      <c r="AI12" s="2617">
        <f>入力1!J21</f>
        <v>0</v>
      </c>
      <c r="AJ12" s="2619" t="s">
        <v>16</v>
      </c>
      <c r="AK12" s="2621">
        <f>入力1!M21</f>
        <v>0</v>
      </c>
      <c r="AL12" s="2836"/>
      <c r="AM12" s="2837"/>
      <c r="AN12" s="2838"/>
      <c r="AO12" s="1280"/>
      <c r="AP12" s="1280"/>
      <c r="AQ12" s="1280"/>
      <c r="AR12" s="1280"/>
      <c r="AS12" s="1229" t="s">
        <v>581</v>
      </c>
      <c r="AT12" s="1229"/>
      <c r="AU12" s="1229"/>
      <c r="AV12" s="1229"/>
      <c r="AW12" s="1238" t="s">
        <v>578</v>
      </c>
      <c r="AX12" s="1282" t="s">
        <v>598</v>
      </c>
      <c r="AY12" s="1238" t="s">
        <v>577</v>
      </c>
      <c r="AZ12" s="1282" t="s">
        <v>598</v>
      </c>
      <c r="BA12" s="1229" t="s">
        <v>580</v>
      </c>
      <c r="BB12" s="1229" t="s">
        <v>610</v>
      </c>
      <c r="BC12" s="1283" t="s">
        <v>574</v>
      </c>
      <c r="BD12" s="1279" t="s">
        <v>596</v>
      </c>
      <c r="BE12" s="1229" t="s">
        <v>579</v>
      </c>
      <c r="BF12" s="1229" t="s">
        <v>598</v>
      </c>
      <c r="BG12" s="1279" t="s">
        <v>582</v>
      </c>
      <c r="BH12" s="1279" t="s">
        <v>595</v>
      </c>
      <c r="BI12" s="1229" t="s">
        <v>578</v>
      </c>
      <c r="BJ12" s="1229" t="s">
        <v>629</v>
      </c>
      <c r="BK12" s="1229" t="s">
        <v>625</v>
      </c>
      <c r="BL12" s="1229" t="s">
        <v>606</v>
      </c>
      <c r="BM12" s="1229" t="s">
        <v>625</v>
      </c>
      <c r="BN12" s="1229" t="s">
        <v>606</v>
      </c>
    </row>
    <row r="13" spans="1:114" ht="21" customHeight="1" x14ac:dyDescent="0.15">
      <c r="B13" s="2643"/>
      <c r="C13" s="2638">
        <f>入力1!AC40+入力1!AE40</f>
        <v>0</v>
      </c>
      <c r="D13" s="2639"/>
      <c r="E13" s="1389"/>
      <c r="F13" s="2646"/>
      <c r="G13" s="2772" t="s">
        <v>703</v>
      </c>
      <c r="H13" s="2773"/>
      <c r="I13" s="2774" t="s">
        <v>700</v>
      </c>
      <c r="J13" s="2654">
        <f>入力1!Y38+入力1!AA38</f>
        <v>0</v>
      </c>
      <c r="K13" s="2775" t="s">
        <v>696</v>
      </c>
      <c r="L13" s="2775" t="s">
        <v>701</v>
      </c>
      <c r="M13" s="2775">
        <f>入力1!Y39+入力1!AA39</f>
        <v>0</v>
      </c>
      <c r="N13" s="2775" t="s">
        <v>696</v>
      </c>
      <c r="O13" s="2775" t="s">
        <v>702</v>
      </c>
      <c r="P13" s="2775">
        <f>入力1!Y40+入力1!AA40</f>
        <v>0</v>
      </c>
      <c r="Q13" s="2776" t="s">
        <v>696</v>
      </c>
      <c r="R13" s="2782"/>
      <c r="S13" s="2775"/>
      <c r="T13" s="2787"/>
      <c r="U13" s="2788"/>
      <c r="V13" s="2788"/>
      <c r="W13" s="2788"/>
      <c r="X13" s="2788"/>
      <c r="Y13" s="2788"/>
      <c r="Z13" s="2788"/>
      <c r="AA13" s="2789"/>
      <c r="AB13" s="2615"/>
      <c r="AC13" s="2617"/>
      <c r="AD13" s="2617"/>
      <c r="AE13" s="2494"/>
      <c r="AF13" s="2617"/>
      <c r="AG13" s="2615"/>
      <c r="AH13" s="2494"/>
      <c r="AI13" s="2617"/>
      <c r="AJ13" s="2619"/>
      <c r="AK13" s="2621"/>
      <c r="AL13" s="1181" t="str">
        <f>IF(入力1!F26="生活館","○","")</f>
        <v/>
      </c>
      <c r="AM13" s="2587" t="s">
        <v>536</v>
      </c>
      <c r="AN13" s="2588"/>
      <c r="AO13" s="1011" t="str">
        <f>IF(AND(入力1!F23&lt;&gt;0,入力1!$F$26="ロッジ"),"○","")</f>
        <v/>
      </c>
      <c r="AQ13" s="1284"/>
      <c r="AR13" s="1284"/>
      <c r="AS13" s="1229" t="s">
        <v>665</v>
      </c>
      <c r="AT13" s="1285"/>
      <c r="AU13" s="1285"/>
      <c r="AV13" s="1285"/>
      <c r="AW13" s="1238" t="s">
        <v>579</v>
      </c>
      <c r="AX13" s="1281" t="s">
        <v>611</v>
      </c>
      <c r="AY13" s="1238" t="s">
        <v>578</v>
      </c>
      <c r="AZ13" s="1281" t="s">
        <v>611</v>
      </c>
      <c r="BA13" s="1229" t="s">
        <v>625</v>
      </c>
      <c r="BB13" s="1229" t="s">
        <v>606</v>
      </c>
      <c r="BC13" s="1275" t="s">
        <v>658</v>
      </c>
      <c r="BD13" s="1281" t="s">
        <v>597</v>
      </c>
      <c r="BE13" s="1229" t="s">
        <v>580</v>
      </c>
      <c r="BF13" s="1229" t="s">
        <v>610</v>
      </c>
      <c r="BG13" s="1279" t="s">
        <v>662</v>
      </c>
      <c r="BH13" s="1279" t="s">
        <v>596</v>
      </c>
      <c r="BI13" s="1229" t="s">
        <v>579</v>
      </c>
      <c r="BJ13" s="1229" t="s">
        <v>598</v>
      </c>
    </row>
    <row r="14" spans="1:114" ht="21" customHeight="1" x14ac:dyDescent="0.15">
      <c r="B14" s="2644"/>
      <c r="C14" s="2640"/>
      <c r="D14" s="2641"/>
      <c r="E14" s="1390" t="s">
        <v>696</v>
      </c>
      <c r="F14" s="2647"/>
      <c r="G14" s="2650"/>
      <c r="H14" s="2651"/>
      <c r="I14" s="2653"/>
      <c r="J14" s="2655"/>
      <c r="K14" s="2655"/>
      <c r="L14" s="2655"/>
      <c r="M14" s="2655"/>
      <c r="N14" s="2655"/>
      <c r="O14" s="2655"/>
      <c r="P14" s="2655"/>
      <c r="Q14" s="2614"/>
      <c r="R14" s="2783"/>
      <c r="S14" s="2655"/>
      <c r="T14" s="2790"/>
      <c r="U14" s="2791"/>
      <c r="V14" s="2791"/>
      <c r="W14" s="2791"/>
      <c r="X14" s="2791"/>
      <c r="Y14" s="2791"/>
      <c r="Z14" s="2791"/>
      <c r="AA14" s="2792"/>
      <c r="AB14" s="2616"/>
      <c r="AC14" s="2618"/>
      <c r="AD14" s="2618"/>
      <c r="AE14" s="2496"/>
      <c r="AF14" s="2618"/>
      <c r="AG14" s="2616"/>
      <c r="AH14" s="2496"/>
      <c r="AI14" s="2618"/>
      <c r="AJ14" s="2620"/>
      <c r="AK14" s="2622"/>
      <c r="AL14" s="1182" t="str">
        <f>IF(入力1!F26="ロッジ","○","")</f>
        <v/>
      </c>
      <c r="AM14" s="2587" t="s">
        <v>537</v>
      </c>
      <c r="AN14" s="2588"/>
      <c r="AO14" s="1286"/>
      <c r="AP14" s="1287"/>
      <c r="AQ14" s="1288"/>
      <c r="AR14" s="1288"/>
      <c r="AS14" s="1289"/>
      <c r="AT14" s="1289"/>
      <c r="AU14" s="1289"/>
      <c r="AV14" s="1289"/>
      <c r="AW14" s="1238" t="s">
        <v>580</v>
      </c>
      <c r="AX14" s="1229" t="s">
        <v>606</v>
      </c>
      <c r="AY14" s="1238" t="s">
        <v>579</v>
      </c>
      <c r="AZ14" s="1229" t="s">
        <v>606</v>
      </c>
      <c r="BA14" s="1239" t="s">
        <v>622</v>
      </c>
      <c r="BB14" s="1289"/>
      <c r="BC14" s="1279" t="s">
        <v>662</v>
      </c>
      <c r="BD14" s="1282" t="s">
        <v>598</v>
      </c>
      <c r="BE14" s="1229" t="s">
        <v>625</v>
      </c>
      <c r="BF14" s="1229" t="s">
        <v>606</v>
      </c>
      <c r="BG14" s="1281" t="s">
        <v>583</v>
      </c>
      <c r="BH14" s="1281" t="s">
        <v>597</v>
      </c>
      <c r="BI14" s="1229" t="s">
        <v>580</v>
      </c>
      <c r="BJ14" s="1229" t="s">
        <v>610</v>
      </c>
    </row>
    <row r="15" spans="1:114" ht="21" customHeight="1" x14ac:dyDescent="0.15">
      <c r="B15" s="2667" t="s">
        <v>182</v>
      </c>
      <c r="C15" s="2667"/>
      <c r="D15" s="2667"/>
      <c r="E15" s="1193"/>
      <c r="F15" s="1194"/>
      <c r="G15" s="1195"/>
      <c r="H15" s="1195"/>
      <c r="I15" s="1195"/>
      <c r="J15" s="1195"/>
      <c r="K15" s="1195"/>
      <c r="L15" s="1195"/>
      <c r="M15" s="1195"/>
      <c r="N15" s="1195"/>
      <c r="O15" s="1196"/>
      <c r="P15" s="1196"/>
      <c r="Q15" s="1196"/>
      <c r="R15" s="1194"/>
      <c r="S15" s="1194"/>
      <c r="T15" s="1194"/>
      <c r="U15" s="1194"/>
      <c r="V15" s="1194"/>
      <c r="W15" s="1194"/>
      <c r="X15" s="1194"/>
      <c r="Y15" s="1194"/>
      <c r="Z15" s="1194"/>
      <c r="AA15" s="1194"/>
      <c r="AB15" s="1194"/>
      <c r="AC15" s="1194"/>
      <c r="AD15" s="1194"/>
      <c r="AE15" s="1194"/>
      <c r="AF15" s="1194"/>
      <c r="AG15" s="1194"/>
      <c r="AH15" s="1194"/>
      <c r="AI15" s="2859" t="s">
        <v>684</v>
      </c>
      <c r="AJ15" s="2859"/>
      <c r="AK15" s="2859"/>
      <c r="AL15" s="2859"/>
      <c r="AM15" s="2859"/>
      <c r="AN15" s="1197"/>
      <c r="AO15" s="1290"/>
      <c r="AQ15" s="1291"/>
      <c r="AR15" s="1292"/>
      <c r="AS15" s="1289"/>
      <c r="AT15" s="1289"/>
      <c r="AU15" s="1289"/>
      <c r="AV15" s="1289"/>
      <c r="AW15" s="1238" t="s">
        <v>604</v>
      </c>
      <c r="AX15" s="1289"/>
      <c r="AY15" s="1238" t="s">
        <v>580</v>
      </c>
      <c r="AZ15" s="1289"/>
      <c r="BA15" s="1289"/>
      <c r="BB15" s="1289"/>
      <c r="BC15" s="1275" t="s">
        <v>664</v>
      </c>
      <c r="BD15" s="1281" t="s">
        <v>611</v>
      </c>
      <c r="BE15" s="1239" t="s">
        <v>622</v>
      </c>
      <c r="BF15" s="1293"/>
      <c r="BG15" s="1282" t="s">
        <v>660</v>
      </c>
      <c r="BH15" s="1282" t="s">
        <v>598</v>
      </c>
      <c r="BI15" s="1229" t="s">
        <v>625</v>
      </c>
      <c r="BJ15" s="1229" t="s">
        <v>606</v>
      </c>
    </row>
    <row r="16" spans="1:114" ht="21" customHeight="1" x14ac:dyDescent="0.15">
      <c r="B16" s="2627" t="s">
        <v>61</v>
      </c>
      <c r="C16" s="2627" t="s">
        <v>527</v>
      </c>
      <c r="D16" s="2627"/>
      <c r="E16" s="2539">
        <v>6</v>
      </c>
      <c r="F16" s="2500"/>
      <c r="G16" s="2500">
        <v>7</v>
      </c>
      <c r="H16" s="2500"/>
      <c r="I16" s="2500">
        <v>8</v>
      </c>
      <c r="J16" s="2500"/>
      <c r="K16" s="2500">
        <v>9</v>
      </c>
      <c r="L16" s="2500"/>
      <c r="M16" s="2500">
        <v>10</v>
      </c>
      <c r="N16" s="2500"/>
      <c r="O16" s="2500">
        <v>11</v>
      </c>
      <c r="P16" s="2500"/>
      <c r="Q16" s="2500">
        <v>12</v>
      </c>
      <c r="R16" s="2500"/>
      <c r="S16" s="2500">
        <v>13</v>
      </c>
      <c r="T16" s="2500"/>
      <c r="U16" s="2500">
        <v>14</v>
      </c>
      <c r="V16" s="2500"/>
      <c r="W16" s="2500">
        <v>15</v>
      </c>
      <c r="X16" s="2500"/>
      <c r="Y16" s="2500">
        <v>16</v>
      </c>
      <c r="Z16" s="2500"/>
      <c r="AA16" s="2500">
        <v>17</v>
      </c>
      <c r="AB16" s="2500"/>
      <c r="AC16" s="2500">
        <v>18</v>
      </c>
      <c r="AD16" s="2500"/>
      <c r="AE16" s="2500">
        <v>19</v>
      </c>
      <c r="AF16" s="2500"/>
      <c r="AG16" s="2500">
        <v>20</v>
      </c>
      <c r="AH16" s="2500"/>
      <c r="AI16" s="2500">
        <v>21</v>
      </c>
      <c r="AJ16" s="2500"/>
      <c r="AK16" s="1213"/>
      <c r="AL16" s="2487" t="s">
        <v>181</v>
      </c>
      <c r="AM16" s="2488"/>
      <c r="AN16" s="2489"/>
      <c r="AQ16" s="1291"/>
      <c r="AR16" s="1292"/>
      <c r="AS16" s="1289"/>
      <c r="AT16" s="1289"/>
      <c r="AU16" s="1289"/>
      <c r="AV16" s="1289"/>
      <c r="AW16" s="1289"/>
      <c r="AX16" s="1289"/>
      <c r="AY16" s="1238" t="s">
        <v>604</v>
      </c>
      <c r="AZ16" s="1289"/>
      <c r="BA16" s="1289"/>
      <c r="BB16" s="1289"/>
      <c r="BC16" s="1275" t="s">
        <v>659</v>
      </c>
      <c r="BD16" s="1229" t="s">
        <v>606</v>
      </c>
      <c r="BE16" s="1293"/>
      <c r="BF16" s="1293"/>
      <c r="BG16" s="1281" t="s">
        <v>575</v>
      </c>
      <c r="BH16" s="1281" t="s">
        <v>611</v>
      </c>
      <c r="BI16" s="1239" t="s">
        <v>622</v>
      </c>
    </row>
    <row r="17" spans="2:60" ht="12" customHeight="1" x14ac:dyDescent="0.15">
      <c r="B17" s="2627"/>
      <c r="C17" s="2627"/>
      <c r="D17" s="2627"/>
      <c r="E17" s="1199"/>
      <c r="F17" s="1200"/>
      <c r="G17" s="1199"/>
      <c r="H17" s="1200"/>
      <c r="I17" s="1199"/>
      <c r="J17" s="1200"/>
      <c r="K17" s="1199"/>
      <c r="L17" s="1200"/>
      <c r="M17" s="1199"/>
      <c r="N17" s="1200"/>
      <c r="O17" s="1200"/>
      <c r="P17" s="1378"/>
      <c r="Q17" s="1327"/>
      <c r="R17" s="1378"/>
      <c r="S17" s="1379"/>
      <c r="T17" s="1201"/>
      <c r="U17" s="1199"/>
      <c r="V17" s="1200"/>
      <c r="W17" s="1200"/>
      <c r="X17" s="1201"/>
      <c r="Y17" s="1199"/>
      <c r="Z17" s="1200"/>
      <c r="AA17" s="1200"/>
      <c r="AB17" s="1201"/>
      <c r="AC17" s="1200"/>
      <c r="AD17" s="1201"/>
      <c r="AE17" s="1199"/>
      <c r="AF17" s="1201"/>
      <c r="AG17" s="1200"/>
      <c r="AH17" s="1201"/>
      <c r="AI17" s="1199"/>
      <c r="AJ17" s="1200"/>
      <c r="AK17" s="1200"/>
      <c r="AL17" s="2490"/>
      <c r="AM17" s="2491"/>
      <c r="AN17" s="2492"/>
      <c r="AO17" s="1294"/>
      <c r="AQ17" s="2856"/>
      <c r="AR17" s="1292"/>
      <c r="AS17" s="1289"/>
      <c r="AT17" s="1289"/>
      <c r="AU17" s="1289"/>
      <c r="AV17" s="1289"/>
      <c r="AW17" s="1289"/>
      <c r="AX17" s="1289"/>
      <c r="AY17" s="1289"/>
      <c r="AZ17" s="1289"/>
      <c r="BA17" s="1289"/>
      <c r="BB17" s="1289"/>
      <c r="BC17" s="1275" t="s">
        <v>575</v>
      </c>
      <c r="BD17" s="1282" t="s">
        <v>666</v>
      </c>
      <c r="BE17" s="1293"/>
      <c r="BF17" s="1293"/>
      <c r="BG17" s="1282" t="s">
        <v>576</v>
      </c>
      <c r="BH17" s="1229" t="s">
        <v>606</v>
      </c>
    </row>
    <row r="18" spans="2:60" ht="25.5" customHeight="1" thickBot="1" x14ac:dyDescent="0.2">
      <c r="B18" s="2853" t="s">
        <v>535</v>
      </c>
      <c r="C18" s="2662" t="s">
        <v>526</v>
      </c>
      <c r="D18" s="2663"/>
      <c r="E18" s="1018"/>
      <c r="F18" s="1019"/>
      <c r="G18" s="1019"/>
      <c r="H18" s="1020"/>
      <c r="I18" s="1020"/>
      <c r="J18" s="1020"/>
      <c r="K18" s="1020"/>
      <c r="L18" s="1143"/>
      <c r="M18" s="1143"/>
      <c r="N18" s="1144"/>
      <c r="O18" s="1372"/>
      <c r="P18" s="1145"/>
      <c r="Q18" s="1145"/>
      <c r="R18" s="1145"/>
      <c r="S18" s="1374"/>
      <c r="T18" s="2857" t="s">
        <v>621</v>
      </c>
      <c r="U18" s="2684"/>
      <c r="V18" s="2571"/>
      <c r="W18" s="2527"/>
      <c r="X18" s="2527"/>
      <c r="Y18" s="2527"/>
      <c r="Z18" s="2572"/>
      <c r="AA18" s="2589"/>
      <c r="AB18" s="2589"/>
      <c r="AC18" s="2591" t="s">
        <v>524</v>
      </c>
      <c r="AD18" s="2592"/>
      <c r="AE18" s="2599"/>
      <c r="AF18" s="2599"/>
      <c r="AG18" s="2523"/>
      <c r="AH18" s="2524"/>
      <c r="AI18" s="2558" t="s">
        <v>619</v>
      </c>
      <c r="AJ18" s="2565" t="s">
        <v>179</v>
      </c>
      <c r="AK18" s="2566"/>
      <c r="AL18" s="1183"/>
      <c r="AM18" s="1184" t="s">
        <v>133</v>
      </c>
      <c r="AN18" s="1185" t="s">
        <v>180</v>
      </c>
      <c r="AO18" s="1295"/>
      <c r="AQ18" s="2856"/>
      <c r="AR18" s="1296"/>
      <c r="AS18" s="1289"/>
      <c r="AT18" s="1289"/>
      <c r="AU18" s="1289"/>
      <c r="AV18" s="1289"/>
      <c r="AW18" s="1289"/>
      <c r="AX18" s="1289"/>
      <c r="AY18" s="1289"/>
      <c r="AZ18" s="1289"/>
      <c r="BA18" s="1289"/>
      <c r="BB18" s="1289"/>
      <c r="BC18" s="1238" t="s">
        <v>576</v>
      </c>
      <c r="BD18" s="1276"/>
      <c r="BE18" s="1293"/>
      <c r="BF18" s="1293"/>
      <c r="BG18" s="1229" t="s">
        <v>577</v>
      </c>
      <c r="BH18" s="1282" t="s">
        <v>666</v>
      </c>
    </row>
    <row r="19" spans="2:60" ht="25.5" customHeight="1" x14ac:dyDescent="0.15">
      <c r="B19" s="2854"/>
      <c r="C19" s="2664"/>
      <c r="D19" s="2665"/>
      <c r="E19" s="1133"/>
      <c r="F19" s="2668" t="s">
        <v>551</v>
      </c>
      <c r="G19" s="2669"/>
      <c r="H19" s="2669"/>
      <c r="I19" s="2670"/>
      <c r="J19" s="1135"/>
      <c r="K19" s="1132"/>
      <c r="L19" s="1146"/>
      <c r="M19" s="1140"/>
      <c r="N19" s="1144"/>
      <c r="O19" s="1373"/>
      <c r="P19" s="1147"/>
      <c r="Q19" s="1147"/>
      <c r="R19" s="1147"/>
      <c r="S19" s="1375"/>
      <c r="T19" s="2858"/>
      <c r="U19" s="2686"/>
      <c r="V19" s="2573"/>
      <c r="W19" s="2528"/>
      <c r="X19" s="2528"/>
      <c r="Y19" s="2528"/>
      <c r="Z19" s="2574"/>
      <c r="AA19" s="2590"/>
      <c r="AB19" s="2590"/>
      <c r="AC19" s="2593"/>
      <c r="AD19" s="2594"/>
      <c r="AE19" s="2600"/>
      <c r="AF19" s="2600"/>
      <c r="AG19" s="2525"/>
      <c r="AH19" s="2526"/>
      <c r="AI19" s="2559"/>
      <c r="AJ19" s="2567"/>
      <c r="AK19" s="2568"/>
      <c r="AL19" s="1186" t="s">
        <v>178</v>
      </c>
      <c r="AM19" s="1187" t="str">
        <f>IF(AND(入力1!AB3&lt;&gt;"",SUM(入力1!P44:R47)&gt;=1),"○",IF(AND(入力1!AB3&lt;&gt;"",SUM(入力1!P44:R47)=0),"-",""))</f>
        <v/>
      </c>
      <c r="AN19" s="1188" t="str">
        <f>IF(AND(入力1!AC3&lt;&gt;"",SUM(入力1!Q44:S47)&gt;=1),"○",IF(AND(入力1!AC3&lt;&gt;"",SUM(入力1!Q44:S47)=0),"-",""))</f>
        <v/>
      </c>
      <c r="AO19" s="1295"/>
      <c r="AQ19" s="2856"/>
      <c r="AR19" s="1297"/>
      <c r="AS19" s="1289"/>
      <c r="AT19" s="1289"/>
      <c r="AU19" s="1289"/>
      <c r="AV19" s="1289"/>
      <c r="AW19" s="1289"/>
      <c r="AX19" s="1289"/>
      <c r="AY19" s="1289"/>
      <c r="AZ19" s="1289"/>
      <c r="BA19" s="1289"/>
      <c r="BB19" s="1289"/>
      <c r="BC19" s="1238" t="s">
        <v>577</v>
      </c>
      <c r="BD19" s="1276"/>
      <c r="BE19" s="1293"/>
      <c r="BF19" s="1293"/>
      <c r="BG19" s="1229" t="s">
        <v>578</v>
      </c>
    </row>
    <row r="20" spans="2:60" ht="25.5" customHeight="1" x14ac:dyDescent="0.15">
      <c r="B20" s="2854"/>
      <c r="C20" s="2664"/>
      <c r="D20" s="2665"/>
      <c r="E20" s="1133"/>
      <c r="F20" s="2671"/>
      <c r="G20" s="2672"/>
      <c r="H20" s="2672"/>
      <c r="I20" s="2673"/>
      <c r="J20" s="1135"/>
      <c r="K20" s="1132"/>
      <c r="L20" s="1148"/>
      <c r="M20" s="1149"/>
      <c r="N20" s="1144"/>
      <c r="O20" s="1373"/>
      <c r="P20" s="1147"/>
      <c r="Q20" s="1147"/>
      <c r="R20" s="1147"/>
      <c r="S20" s="1375"/>
      <c r="T20" s="2858"/>
      <c r="U20" s="2686"/>
      <c r="V20" s="2573"/>
      <c r="W20" s="2528"/>
      <c r="X20" s="2528"/>
      <c r="Y20" s="2528"/>
      <c r="Z20" s="2574"/>
      <c r="AA20" s="2590"/>
      <c r="AB20" s="2590"/>
      <c r="AC20" s="2593"/>
      <c r="AD20" s="2594"/>
      <c r="AE20" s="2600"/>
      <c r="AF20" s="2600"/>
      <c r="AG20" s="2525"/>
      <c r="AH20" s="2526"/>
      <c r="AI20" s="2559"/>
      <c r="AJ20" s="2567"/>
      <c r="AK20" s="2568"/>
      <c r="AL20" s="1186" t="s">
        <v>177</v>
      </c>
      <c r="AM20" s="1187" t="str">
        <f>IF(AND(入力1!Z28&lt;&gt;"",SUM(入力1!H72:J75)&gt;=1),"○",IF(AND(入力1!Z28&lt;&gt;"",SUM(入力1!H72:J75)=0),"-",""))</f>
        <v/>
      </c>
      <c r="AN20" s="1187" t="str">
        <f>IF(AND(入力1!Z28&lt;&gt;"",SUM(入力1!H76)&gt;=1),"○",IF(入力1!Z28&lt;&gt;"","-",""))</f>
        <v/>
      </c>
      <c r="AO20" s="1295"/>
      <c r="AQ20" s="2856"/>
      <c r="AR20" s="1297"/>
      <c r="AS20" s="1289"/>
      <c r="AT20" s="1289"/>
      <c r="AU20" s="1289"/>
      <c r="AV20" s="1289"/>
      <c r="AW20" s="1289"/>
      <c r="AX20" s="1289"/>
      <c r="AY20" s="1289"/>
      <c r="AZ20" s="1289"/>
      <c r="BA20" s="1289"/>
      <c r="BB20" s="1289"/>
      <c r="BC20" s="1238" t="s">
        <v>578</v>
      </c>
      <c r="BD20" s="1276"/>
      <c r="BE20" s="1293"/>
      <c r="BF20" s="1293"/>
      <c r="BG20" s="1229" t="s">
        <v>579</v>
      </c>
    </row>
    <row r="21" spans="2:60" ht="25.5" customHeight="1" thickBot="1" x14ac:dyDescent="0.2">
      <c r="B21" s="2854"/>
      <c r="C21" s="2664"/>
      <c r="D21" s="2665"/>
      <c r="E21" s="1133"/>
      <c r="F21" s="2674"/>
      <c r="G21" s="2675"/>
      <c r="H21" s="2675"/>
      <c r="I21" s="2676"/>
      <c r="J21" s="1135"/>
      <c r="K21" s="1132"/>
      <c r="L21" s="1148"/>
      <c r="M21" s="1149"/>
      <c r="N21" s="1144"/>
      <c r="O21" s="1373"/>
      <c r="P21" s="1147"/>
      <c r="Q21" s="1147"/>
      <c r="R21" s="1147"/>
      <c r="S21" s="1375"/>
      <c r="T21" s="2858"/>
      <c r="U21" s="2686"/>
      <c r="V21" s="2573"/>
      <c r="W21" s="2528"/>
      <c r="X21" s="2528"/>
      <c r="Y21" s="2528"/>
      <c r="Z21" s="2574"/>
      <c r="AA21" s="2590"/>
      <c r="AB21" s="2590"/>
      <c r="AC21" s="2593"/>
      <c r="AD21" s="2594"/>
      <c r="AE21" s="2600"/>
      <c r="AF21" s="2600"/>
      <c r="AG21" s="2525"/>
      <c r="AH21" s="2526"/>
      <c r="AI21" s="2559"/>
      <c r="AJ21" s="2567"/>
      <c r="AK21" s="2568"/>
      <c r="AL21" s="1189" t="s">
        <v>637</v>
      </c>
      <c r="AM21" s="1190" t="str">
        <f>IF(AND(入力1!Z29&lt;&gt;"",SUM(入力1!H77:J80)&gt;=1),"○",IF(AND(入力1!Z29&lt;&gt;"",SUM(入力1!H77:J80)=0),"-",""))</f>
        <v/>
      </c>
      <c r="AN21" s="1188" t="str">
        <f>IF(AND(入力1!Z29&lt;&gt;"",SUM(入力1!H81)&gt;=1),"○",IF(入力1!Z29&lt;&gt;"","-",""))</f>
        <v/>
      </c>
      <c r="AO21" s="577"/>
      <c r="AQ21" s="1292"/>
      <c r="AR21" s="1297"/>
      <c r="AS21" s="1289"/>
      <c r="AT21" s="1289"/>
      <c r="AU21" s="1289"/>
      <c r="AV21" s="1289"/>
      <c r="AW21" s="1289"/>
      <c r="AX21" s="1289"/>
      <c r="AY21" s="1289"/>
      <c r="AZ21" s="1289"/>
      <c r="BA21" s="1289"/>
      <c r="BB21" s="1289"/>
      <c r="BC21" s="1238" t="s">
        <v>579</v>
      </c>
      <c r="BD21" s="1276"/>
      <c r="BE21" s="1293"/>
      <c r="BF21" s="1293"/>
      <c r="BG21" s="1229" t="s">
        <v>580</v>
      </c>
    </row>
    <row r="22" spans="2:60" ht="25.5" customHeight="1" x14ac:dyDescent="0.15">
      <c r="B22" s="2854"/>
      <c r="C22" s="2664"/>
      <c r="D22" s="2665"/>
      <c r="E22" s="1133"/>
      <c r="F22" s="2850" t="str">
        <f>IF(入力1!F23=0,"日帰り利用","")</f>
        <v>日帰り利用</v>
      </c>
      <c r="G22" s="2850"/>
      <c r="H22" s="2850"/>
      <c r="I22" s="2850"/>
      <c r="J22" s="1134"/>
      <c r="K22" s="1132"/>
      <c r="L22" s="1148"/>
      <c r="M22" s="1149"/>
      <c r="N22" s="1144"/>
      <c r="O22" s="1382"/>
      <c r="P22" s="1380"/>
      <c r="Q22" s="1380"/>
      <c r="R22" s="1380"/>
      <c r="S22" s="1381"/>
      <c r="T22" s="2858"/>
      <c r="U22" s="2686"/>
      <c r="V22" s="2573"/>
      <c r="W22" s="2528"/>
      <c r="X22" s="2528"/>
      <c r="Y22" s="2528"/>
      <c r="Z22" s="2574"/>
      <c r="AA22" s="2590"/>
      <c r="AB22" s="2590"/>
      <c r="AC22" s="2593"/>
      <c r="AD22" s="2594"/>
      <c r="AE22" s="2600"/>
      <c r="AF22" s="2600"/>
      <c r="AG22" s="2525"/>
      <c r="AH22" s="2526"/>
      <c r="AI22" s="2560"/>
      <c r="AJ22" s="2567"/>
      <c r="AK22" s="2568"/>
      <c r="AL22" s="2539" t="s">
        <v>176</v>
      </c>
      <c r="AM22" s="2500"/>
      <c r="AN22" s="2540"/>
      <c r="AO22" s="577"/>
      <c r="AQ22" s="1292"/>
      <c r="AR22" s="1297"/>
      <c r="AS22" s="1289"/>
      <c r="AT22" s="1289"/>
      <c r="AU22" s="1289"/>
      <c r="AV22" s="1289"/>
      <c r="AW22" s="1289"/>
      <c r="AX22" s="1289"/>
      <c r="AY22" s="1289"/>
      <c r="AZ22" s="1289"/>
      <c r="BA22" s="1289"/>
      <c r="BB22" s="1289"/>
      <c r="BC22" s="1238" t="s">
        <v>580</v>
      </c>
      <c r="BD22" s="1276"/>
      <c r="BE22" s="1293"/>
      <c r="BF22" s="1293"/>
      <c r="BG22" s="1229" t="s">
        <v>604</v>
      </c>
    </row>
    <row r="23" spans="2:60" ht="25.5" customHeight="1" x14ac:dyDescent="0.15">
      <c r="B23" s="1298" t="str">
        <f>入力1!I66</f>
        <v/>
      </c>
      <c r="C23" s="2517" t="s">
        <v>523</v>
      </c>
      <c r="D23" s="2518"/>
      <c r="E23" s="1021"/>
      <c r="F23" s="1137"/>
      <c r="G23" s="1137"/>
      <c r="H23" s="1137"/>
      <c r="I23" s="1137"/>
      <c r="J23" s="1137"/>
      <c r="K23" s="1137"/>
      <c r="L23" s="1150"/>
      <c r="M23" s="1150"/>
      <c r="N23" s="1151"/>
      <c r="O23" s="1211"/>
      <c r="P23" s="1152"/>
      <c r="Q23" s="1152"/>
      <c r="R23" s="1147"/>
      <c r="S23" s="1375"/>
      <c r="T23" s="2851" t="s">
        <v>620</v>
      </c>
      <c r="U23" s="2851"/>
      <c r="V23" s="2571"/>
      <c r="W23" s="2527"/>
      <c r="X23" s="2527"/>
      <c r="Y23" s="2527"/>
      <c r="Z23" s="2572"/>
      <c r="AA23" s="2589"/>
      <c r="AB23" s="2589"/>
      <c r="AC23" s="2554" t="s">
        <v>525</v>
      </c>
      <c r="AD23" s="2595"/>
      <c r="AE23" s="2550"/>
      <c r="AF23" s="2551"/>
      <c r="AG23" s="2550"/>
      <c r="AH23" s="2551"/>
      <c r="AI23" s="2501" t="s">
        <v>530</v>
      </c>
      <c r="AJ23" s="2567"/>
      <c r="AK23" s="2568"/>
      <c r="AL23" s="2541"/>
      <c r="AM23" s="2542"/>
      <c r="AN23" s="2543"/>
      <c r="AO23" s="1299"/>
      <c r="AR23" s="1297"/>
      <c r="AS23" s="1289"/>
      <c r="AT23" s="1289"/>
      <c r="AU23" s="1289"/>
      <c r="AV23" s="1289"/>
      <c r="AW23" s="1289"/>
      <c r="AX23" s="1289"/>
      <c r="AY23" s="1289"/>
      <c r="AZ23" s="1289"/>
      <c r="BA23" s="1289"/>
      <c r="BB23" s="1289"/>
      <c r="BC23" s="1238" t="s">
        <v>604</v>
      </c>
      <c r="BG23" s="1229" t="s">
        <v>581</v>
      </c>
    </row>
    <row r="24" spans="2:60" ht="25.5" customHeight="1" x14ac:dyDescent="0.15">
      <c r="B24" s="1160" t="s">
        <v>0</v>
      </c>
      <c r="C24" s="2519"/>
      <c r="D24" s="2520"/>
      <c r="E24" s="1018"/>
      <c r="F24" s="1019"/>
      <c r="G24" s="1019"/>
      <c r="H24" s="1019"/>
      <c r="I24" s="1019"/>
      <c r="J24" s="1019"/>
      <c r="K24" s="1019"/>
      <c r="L24" s="1146"/>
      <c r="M24" s="1146"/>
      <c r="N24" s="1144"/>
      <c r="O24" s="1212"/>
      <c r="P24" s="1152"/>
      <c r="Q24" s="1152"/>
      <c r="R24" s="1147"/>
      <c r="S24" s="1375"/>
      <c r="T24" s="2745"/>
      <c r="U24" s="2745"/>
      <c r="V24" s="2573"/>
      <c r="W24" s="2528"/>
      <c r="X24" s="2528"/>
      <c r="Y24" s="2528"/>
      <c r="Z24" s="2574"/>
      <c r="AA24" s="2590"/>
      <c r="AB24" s="2590"/>
      <c r="AC24" s="2556"/>
      <c r="AD24" s="2596"/>
      <c r="AE24" s="2552"/>
      <c r="AF24" s="2553"/>
      <c r="AG24" s="2552"/>
      <c r="AH24" s="2553"/>
      <c r="AI24" s="2502"/>
      <c r="AJ24" s="2567"/>
      <c r="AK24" s="2568"/>
      <c r="AL24" s="2541"/>
      <c r="AM24" s="2542"/>
      <c r="AN24" s="2543"/>
      <c r="AO24" s="1299"/>
      <c r="AR24" s="1297"/>
      <c r="AS24" s="1289"/>
      <c r="AT24" s="1289"/>
      <c r="AU24" s="1289"/>
      <c r="AV24" s="1289"/>
      <c r="AW24" s="1289"/>
      <c r="AX24" s="1289"/>
      <c r="AY24" s="1289"/>
      <c r="AZ24" s="1289"/>
      <c r="BA24" s="1289"/>
      <c r="BB24" s="1289"/>
      <c r="BC24" s="1229" t="s">
        <v>581</v>
      </c>
      <c r="BG24" s="1229" t="s">
        <v>665</v>
      </c>
    </row>
    <row r="25" spans="2:60" ht="25.5" customHeight="1" thickBot="1" x14ac:dyDescent="0.2">
      <c r="B25" s="1175" t="str">
        <f>入力1!I66</f>
        <v/>
      </c>
      <c r="C25" s="2519"/>
      <c r="D25" s="2520"/>
      <c r="E25" s="1018"/>
      <c r="F25" s="1019"/>
      <c r="G25" s="1019"/>
      <c r="H25" s="1019"/>
      <c r="I25" s="1019"/>
      <c r="J25" s="1019"/>
      <c r="K25" s="1019"/>
      <c r="L25" s="1146"/>
      <c r="M25" s="1146"/>
      <c r="N25" s="1144"/>
      <c r="O25" s="1212"/>
      <c r="P25" s="1152"/>
      <c r="Q25" s="1152"/>
      <c r="R25" s="1147"/>
      <c r="S25" s="1375"/>
      <c r="T25" s="2745"/>
      <c r="U25" s="2745"/>
      <c r="V25" s="2573"/>
      <c r="W25" s="2528"/>
      <c r="X25" s="2528"/>
      <c r="Y25" s="2528"/>
      <c r="Z25" s="2574"/>
      <c r="AA25" s="2590"/>
      <c r="AB25" s="2590"/>
      <c r="AC25" s="2597"/>
      <c r="AD25" s="2598"/>
      <c r="AE25" s="2713"/>
      <c r="AF25" s="2714"/>
      <c r="AG25" s="2552"/>
      <c r="AH25" s="2553"/>
      <c r="AI25" s="2503"/>
      <c r="AJ25" s="2567"/>
      <c r="AK25" s="2568"/>
      <c r="AL25" s="2541"/>
      <c r="AM25" s="2542"/>
      <c r="AN25" s="2543"/>
      <c r="AO25" s="1299"/>
      <c r="AR25" s="1297"/>
      <c r="AS25" s="1289"/>
      <c r="AT25" s="1289"/>
      <c r="AU25" s="1289"/>
      <c r="AV25" s="1289"/>
      <c r="AW25" s="1289"/>
      <c r="AX25" s="1289"/>
      <c r="AY25" s="1289"/>
      <c r="AZ25" s="1289"/>
      <c r="BA25" s="1289"/>
      <c r="BB25" s="1289"/>
      <c r="BC25" s="1229" t="s">
        <v>665</v>
      </c>
    </row>
    <row r="26" spans="2:60" ht="25.5" customHeight="1" thickTop="1" x14ac:dyDescent="0.15">
      <c r="B26" s="2849" t="s">
        <v>529</v>
      </c>
      <c r="C26" s="2513" t="s">
        <v>175</v>
      </c>
      <c r="D26" s="2514"/>
      <c r="E26" s="1014"/>
      <c r="F26" s="1015"/>
      <c r="G26" s="1015"/>
      <c r="H26" s="1015"/>
      <c r="I26" s="1015"/>
      <c r="J26" s="1015"/>
      <c r="K26" s="1015"/>
      <c r="L26" s="1139"/>
      <c r="M26" s="1139"/>
      <c r="N26" s="2855"/>
      <c r="O26" s="2855"/>
      <c r="P26" s="2855"/>
      <c r="Q26" s="2855"/>
      <c r="R26" s="1191"/>
      <c r="S26" s="1376"/>
      <c r="T26" s="2584"/>
      <c r="U26" s="2585"/>
      <c r="V26" s="2584"/>
      <c r="W26" s="2586"/>
      <c r="X26" s="2586"/>
      <c r="Y26" s="2586"/>
      <c r="Z26" s="2585"/>
      <c r="AA26" s="2584"/>
      <c r="AB26" s="2585"/>
      <c r="AC26" s="1154"/>
      <c r="AD26" s="1207"/>
      <c r="AE26" s="2584"/>
      <c r="AF26" s="2585"/>
      <c r="AG26" s="2561"/>
      <c r="AH26" s="2562"/>
      <c r="AI26" s="1191"/>
      <c r="AJ26" s="2567"/>
      <c r="AK26" s="2568"/>
      <c r="AL26" s="2544" t="s">
        <v>528</v>
      </c>
      <c r="AM26" s="2545"/>
      <c r="AN26" s="2546"/>
      <c r="AO26" s="1300"/>
      <c r="AR26" s="1297"/>
      <c r="AS26" s="1289"/>
      <c r="AT26" s="1289"/>
      <c r="AU26" s="1289"/>
      <c r="AV26" s="1289"/>
      <c r="AW26" s="1289"/>
      <c r="AX26" s="1289"/>
      <c r="AY26" s="1289"/>
      <c r="AZ26" s="1289"/>
      <c r="BA26" s="1289"/>
      <c r="BB26" s="1289"/>
    </row>
    <row r="27" spans="2:60" ht="25.5" customHeight="1" x14ac:dyDescent="0.15">
      <c r="B27" s="2849"/>
      <c r="C27" s="2700"/>
      <c r="D27" s="2701"/>
      <c r="E27" s="1016"/>
      <c r="F27" s="1017"/>
      <c r="G27" s="1017"/>
      <c r="H27" s="1017"/>
      <c r="I27" s="1017"/>
      <c r="J27" s="1017"/>
      <c r="K27" s="1095"/>
      <c r="L27" s="1146"/>
      <c r="M27" s="1141"/>
      <c r="N27" s="2712"/>
      <c r="O27" s="2712"/>
      <c r="P27" s="2712"/>
      <c r="Q27" s="2712"/>
      <c r="R27" s="1383"/>
      <c r="S27" s="1377"/>
      <c r="T27" s="2581"/>
      <c r="U27" s="2583"/>
      <c r="V27" s="2581"/>
      <c r="W27" s="2582"/>
      <c r="X27" s="2582"/>
      <c r="Y27" s="2582"/>
      <c r="Z27" s="2583"/>
      <c r="AA27" s="2581"/>
      <c r="AB27" s="2583"/>
      <c r="AC27" s="1157"/>
      <c r="AD27" s="1142"/>
      <c r="AE27" s="2581"/>
      <c r="AF27" s="2583"/>
      <c r="AG27" s="2563"/>
      <c r="AH27" s="2564"/>
      <c r="AI27" s="1192"/>
      <c r="AJ27" s="2569"/>
      <c r="AK27" s="2570"/>
      <c r="AL27" s="2547"/>
      <c r="AM27" s="2548"/>
      <c r="AN27" s="2549"/>
      <c r="AO27" s="1300"/>
      <c r="AR27" s="1297"/>
      <c r="AS27" s="1289"/>
      <c r="AT27" s="1289"/>
      <c r="AU27" s="1289"/>
      <c r="AV27" s="1289"/>
      <c r="AW27" s="1289"/>
      <c r="AX27" s="1289"/>
      <c r="AY27" s="1289"/>
      <c r="AZ27" s="1289"/>
      <c r="BA27" s="1289"/>
      <c r="BB27" s="1289"/>
    </row>
    <row r="28" spans="2:60" ht="20.25" customHeight="1" x14ac:dyDescent="0.15">
      <c r="B28" s="2522" t="s">
        <v>61</v>
      </c>
      <c r="C28" s="2522" t="s">
        <v>527</v>
      </c>
      <c r="D28" s="2522"/>
      <c r="E28" s="2539">
        <v>6</v>
      </c>
      <c r="F28" s="2500"/>
      <c r="G28" s="2500">
        <v>7</v>
      </c>
      <c r="H28" s="2500"/>
      <c r="I28" s="2500">
        <v>8</v>
      </c>
      <c r="J28" s="2500"/>
      <c r="K28" s="2500">
        <v>9</v>
      </c>
      <c r="L28" s="2500"/>
      <c r="M28" s="2500">
        <v>10</v>
      </c>
      <c r="N28" s="2500"/>
      <c r="O28" s="2500">
        <v>11</v>
      </c>
      <c r="P28" s="2500"/>
      <c r="Q28" s="2500">
        <v>12</v>
      </c>
      <c r="R28" s="2500"/>
      <c r="S28" s="2500">
        <v>13</v>
      </c>
      <c r="T28" s="2500"/>
      <c r="U28" s="2500">
        <v>14</v>
      </c>
      <c r="V28" s="2500"/>
      <c r="W28" s="2500">
        <v>15</v>
      </c>
      <c r="X28" s="2500"/>
      <c r="Y28" s="2500">
        <v>16</v>
      </c>
      <c r="Z28" s="2500"/>
      <c r="AA28" s="2500">
        <v>17</v>
      </c>
      <c r="AB28" s="2500"/>
      <c r="AC28" s="2500">
        <v>18</v>
      </c>
      <c r="AD28" s="2500"/>
      <c r="AE28" s="2500">
        <v>19</v>
      </c>
      <c r="AF28" s="2500"/>
      <c r="AG28" s="2500">
        <v>20</v>
      </c>
      <c r="AH28" s="2500"/>
      <c r="AI28" s="2500">
        <v>21</v>
      </c>
      <c r="AJ28" s="2500"/>
      <c r="AK28" s="1213"/>
      <c r="AL28" s="2487" t="s">
        <v>181</v>
      </c>
      <c r="AM28" s="2488"/>
      <c r="AN28" s="2489"/>
      <c r="AQ28" s="1221"/>
      <c r="AR28" s="1297"/>
      <c r="AS28" s="1289"/>
      <c r="AT28" s="1289"/>
      <c r="AU28" s="1289"/>
      <c r="AV28" s="1289"/>
      <c r="AW28" s="1289"/>
      <c r="AX28" s="1289"/>
      <c r="AY28" s="1289"/>
      <c r="AZ28" s="1289"/>
      <c r="BA28" s="1289"/>
      <c r="BB28" s="1289"/>
    </row>
    <row r="29" spans="2:60" ht="20.25" customHeight="1" x14ac:dyDescent="0.15">
      <c r="B29" s="2522"/>
      <c r="C29" s="2522"/>
      <c r="D29" s="2522"/>
      <c r="E29" s="1199"/>
      <c r="F29" s="1200"/>
      <c r="G29" s="1199"/>
      <c r="H29" s="1200"/>
      <c r="I29" s="1199"/>
      <c r="J29" s="1200"/>
      <c r="K29" s="1202"/>
      <c r="L29" s="1200"/>
      <c r="M29" s="1199"/>
      <c r="N29" s="1200"/>
      <c r="O29" s="1200"/>
      <c r="P29" s="1201"/>
      <c r="Q29" s="1200"/>
      <c r="R29" s="1201"/>
      <c r="S29" s="1199"/>
      <c r="T29" s="1201"/>
      <c r="U29" s="1199"/>
      <c r="V29" s="1200"/>
      <c r="W29" s="1200"/>
      <c r="X29" s="1201"/>
      <c r="Y29" s="1199"/>
      <c r="Z29" s="1200"/>
      <c r="AA29" s="1200"/>
      <c r="AB29" s="1201"/>
      <c r="AC29" s="1200"/>
      <c r="AD29" s="1201"/>
      <c r="AE29" s="1199"/>
      <c r="AF29" s="1201"/>
      <c r="AG29" s="1200"/>
      <c r="AH29" s="1201"/>
      <c r="AI29" s="1199"/>
      <c r="AJ29" s="1200"/>
      <c r="AK29" s="1200"/>
      <c r="AL29" s="2490"/>
      <c r="AM29" s="2491"/>
      <c r="AN29" s="2492"/>
      <c r="AO29" s="1294"/>
      <c r="AQ29" s="1221"/>
      <c r="AR29" s="1297"/>
      <c r="AS29" s="1289"/>
      <c r="AT29" s="1289"/>
      <c r="AU29" s="1289"/>
      <c r="AV29" s="1289"/>
      <c r="AW29" s="1289"/>
      <c r="AX29" s="1289"/>
      <c r="AY29" s="1289"/>
      <c r="AZ29" s="1289"/>
      <c r="BA29" s="1289"/>
      <c r="BB29" s="1289"/>
    </row>
    <row r="30" spans="2:60" ht="25.5" customHeight="1" x14ac:dyDescent="0.15">
      <c r="B30" s="2853" t="s">
        <v>534</v>
      </c>
      <c r="C30" s="2662" t="s">
        <v>526</v>
      </c>
      <c r="D30" s="2663"/>
      <c r="E30" s="1153"/>
      <c r="F30" s="2523"/>
      <c r="G30" s="2524"/>
      <c r="H30" s="2591" t="s">
        <v>531</v>
      </c>
      <c r="I30" s="2592"/>
      <c r="J30" s="2718"/>
      <c r="K30" s="2708"/>
      <c r="L30" s="2550"/>
      <c r="M30" s="2551"/>
      <c r="N30" s="2571"/>
      <c r="O30" s="2527"/>
      <c r="P30" s="2527"/>
      <c r="Q30" s="2572"/>
      <c r="R30" s="2523"/>
      <c r="S30" s="2524"/>
      <c r="T30" s="2599"/>
      <c r="U30" s="2599"/>
      <c r="V30" s="2571"/>
      <c r="W30" s="2527"/>
      <c r="X30" s="2527"/>
      <c r="Y30" s="2527"/>
      <c r="Z30" s="2572"/>
      <c r="AA30" s="2589"/>
      <c r="AB30" s="2589"/>
      <c r="AC30" s="2591" t="s">
        <v>524</v>
      </c>
      <c r="AD30" s="2592"/>
      <c r="AE30" s="2599"/>
      <c r="AF30" s="2599"/>
      <c r="AG30" s="2523"/>
      <c r="AH30" s="2524"/>
      <c r="AI30" s="2558" t="s">
        <v>619</v>
      </c>
      <c r="AJ30" s="2565" t="s">
        <v>179</v>
      </c>
      <c r="AK30" s="2566"/>
      <c r="AL30" s="1183"/>
      <c r="AM30" s="1184" t="s">
        <v>133</v>
      </c>
      <c r="AN30" s="1185" t="s">
        <v>180</v>
      </c>
      <c r="AO30" s="1295"/>
      <c r="AR30" s="1301"/>
    </row>
    <row r="31" spans="2:60" ht="25.5" customHeight="1" x14ac:dyDescent="0.15">
      <c r="B31" s="2854"/>
      <c r="C31" s="2664"/>
      <c r="D31" s="2665"/>
      <c r="E31" s="1154"/>
      <c r="F31" s="2525"/>
      <c r="G31" s="2526"/>
      <c r="H31" s="2593"/>
      <c r="I31" s="2594"/>
      <c r="J31" s="2719"/>
      <c r="K31" s="2709"/>
      <c r="L31" s="2552"/>
      <c r="M31" s="2553"/>
      <c r="N31" s="2573"/>
      <c r="O31" s="2528"/>
      <c r="P31" s="2528"/>
      <c r="Q31" s="2574"/>
      <c r="R31" s="2525"/>
      <c r="S31" s="2526"/>
      <c r="T31" s="2600"/>
      <c r="U31" s="2600"/>
      <c r="V31" s="2573"/>
      <c r="W31" s="2528"/>
      <c r="X31" s="2528"/>
      <c r="Y31" s="2528"/>
      <c r="Z31" s="2574"/>
      <c r="AA31" s="2590"/>
      <c r="AB31" s="2590"/>
      <c r="AC31" s="2593"/>
      <c r="AD31" s="2594"/>
      <c r="AE31" s="2600"/>
      <c r="AF31" s="2600"/>
      <c r="AG31" s="2525"/>
      <c r="AH31" s="2526"/>
      <c r="AI31" s="2559"/>
      <c r="AJ31" s="2567"/>
      <c r="AK31" s="2568"/>
      <c r="AL31" s="1186" t="s">
        <v>178</v>
      </c>
      <c r="AM31" s="1187" t="str">
        <f>IF(AND(入力1!AA27&lt;&gt;"",SUM(入力1!L68:N71)&gt;=1),"○",IF(AND(入力1!AA27&lt;&gt;"",SUM(入力1!L68:N71)=0),"-",""))</f>
        <v/>
      </c>
      <c r="AN31" s="1188" t="str">
        <f>IF(AND(入力1!AC15&lt;&gt;"",SUM(入力1!Q56:S59)&gt;=1),"○",IF(AND(入力1!AC15&lt;&gt;"",SUM(入力1!Q56:S59)=0),"-",""))</f>
        <v/>
      </c>
      <c r="AO31" s="1295"/>
      <c r="AR31" s="2852"/>
      <c r="AS31" s="2852"/>
      <c r="AT31" s="1302"/>
      <c r="AU31" s="1302"/>
      <c r="AV31" s="1302"/>
      <c r="AW31" s="1302"/>
      <c r="AX31" s="1302"/>
      <c r="AY31" s="1302"/>
      <c r="AZ31" s="1302"/>
      <c r="BA31" s="1302"/>
      <c r="BB31" s="1302"/>
    </row>
    <row r="32" spans="2:60" ht="25.5" customHeight="1" x14ac:dyDescent="0.15">
      <c r="B32" s="2854"/>
      <c r="C32" s="2664"/>
      <c r="D32" s="2665"/>
      <c r="E32" s="1154"/>
      <c r="F32" s="2525"/>
      <c r="G32" s="2526"/>
      <c r="H32" s="2593"/>
      <c r="I32" s="2594"/>
      <c r="J32" s="2719"/>
      <c r="K32" s="2709"/>
      <c r="L32" s="2552"/>
      <c r="M32" s="2553"/>
      <c r="N32" s="2573"/>
      <c r="O32" s="2528"/>
      <c r="P32" s="2528"/>
      <c r="Q32" s="2574"/>
      <c r="R32" s="2525"/>
      <c r="S32" s="2526"/>
      <c r="T32" s="2600"/>
      <c r="U32" s="2600"/>
      <c r="V32" s="2573"/>
      <c r="W32" s="2528"/>
      <c r="X32" s="2528"/>
      <c r="Y32" s="2528"/>
      <c r="Z32" s="2574"/>
      <c r="AA32" s="2590"/>
      <c r="AB32" s="2590"/>
      <c r="AC32" s="2593"/>
      <c r="AD32" s="2594"/>
      <c r="AE32" s="2600"/>
      <c r="AF32" s="2600"/>
      <c r="AG32" s="2525"/>
      <c r="AH32" s="2526"/>
      <c r="AI32" s="2559"/>
      <c r="AJ32" s="2567"/>
      <c r="AK32" s="2568"/>
      <c r="AL32" s="1186" t="s">
        <v>177</v>
      </c>
      <c r="AM32" s="1187" t="str">
        <f>IF(AND(入力1!AA28&lt;&gt;"",SUM(入力1!L72:N75)&gt;=1),"○",IF(AND(入力1!AA28&lt;&gt;"",SUM(入力1!L72:N75)=0),"-",""))</f>
        <v/>
      </c>
      <c r="AN32" s="1187" t="str">
        <f>IF(AND(入力1!AA28&lt;&gt;"",SUM(入力1!L76)&gt;=1),"○",IF(入力1!AA28&lt;&gt;"","-",""))</f>
        <v/>
      </c>
      <c r="AO32" s="1295"/>
    </row>
    <row r="33" spans="2:41" ht="25.5" customHeight="1" x14ac:dyDescent="0.15">
      <c r="B33" s="2854"/>
      <c r="C33" s="2664"/>
      <c r="D33" s="2665"/>
      <c r="E33" s="1154"/>
      <c r="F33" s="2525"/>
      <c r="G33" s="2526"/>
      <c r="H33" s="2593"/>
      <c r="I33" s="2594"/>
      <c r="J33" s="2719"/>
      <c r="K33" s="2709"/>
      <c r="L33" s="2552"/>
      <c r="M33" s="2553"/>
      <c r="N33" s="2573"/>
      <c r="O33" s="2528"/>
      <c r="P33" s="2528"/>
      <c r="Q33" s="2574"/>
      <c r="R33" s="2525"/>
      <c r="S33" s="2526"/>
      <c r="T33" s="2600"/>
      <c r="U33" s="2600"/>
      <c r="V33" s="2573"/>
      <c r="W33" s="2528"/>
      <c r="X33" s="2528"/>
      <c r="Y33" s="2528"/>
      <c r="Z33" s="2574"/>
      <c r="AA33" s="2590"/>
      <c r="AB33" s="2590"/>
      <c r="AC33" s="2593"/>
      <c r="AD33" s="2594"/>
      <c r="AE33" s="2600"/>
      <c r="AF33" s="2600"/>
      <c r="AG33" s="2525"/>
      <c r="AH33" s="2526"/>
      <c r="AI33" s="2559"/>
      <c r="AJ33" s="2567"/>
      <c r="AK33" s="2568"/>
      <c r="AL33" s="1189" t="s">
        <v>637</v>
      </c>
      <c r="AM33" s="1190" t="str">
        <f>IF(AND(入力1!AA29&lt;&gt;"",SUM(入力1!L77:N80)&gt;=1),"○",IF(AND(入力1!AA29&lt;&gt;"",SUM(入力1!L77:N80)=0),"-",""))</f>
        <v/>
      </c>
      <c r="AN33" s="1188" t="str">
        <f>IF(AND(入力1!AA29&lt;&gt;"",SUM(入力1!L81)&gt;=1),"○",IF(入力1!AA29&lt;&gt;"","-",""))</f>
        <v/>
      </c>
      <c r="AO33" s="577"/>
    </row>
    <row r="34" spans="2:41" ht="25.5" customHeight="1" x14ac:dyDescent="0.15">
      <c r="B34" s="2854"/>
      <c r="C34" s="2664"/>
      <c r="D34" s="2665"/>
      <c r="E34" s="1154"/>
      <c r="F34" s="2525"/>
      <c r="G34" s="2526"/>
      <c r="H34" s="2593"/>
      <c r="I34" s="2594"/>
      <c r="J34" s="2719"/>
      <c r="K34" s="2709"/>
      <c r="L34" s="2552"/>
      <c r="M34" s="2553"/>
      <c r="N34" s="2687"/>
      <c r="O34" s="2688"/>
      <c r="P34" s="2688"/>
      <c r="Q34" s="2689"/>
      <c r="R34" s="2525"/>
      <c r="S34" s="2526"/>
      <c r="T34" s="2600"/>
      <c r="U34" s="2600"/>
      <c r="V34" s="2573"/>
      <c r="W34" s="2528"/>
      <c r="X34" s="2528"/>
      <c r="Y34" s="2528"/>
      <c r="Z34" s="2574"/>
      <c r="AA34" s="2590"/>
      <c r="AB34" s="2590"/>
      <c r="AC34" s="2593"/>
      <c r="AD34" s="2594"/>
      <c r="AE34" s="2600"/>
      <c r="AF34" s="2600"/>
      <c r="AG34" s="2525"/>
      <c r="AH34" s="2526"/>
      <c r="AI34" s="2560"/>
      <c r="AJ34" s="2567"/>
      <c r="AK34" s="2568"/>
      <c r="AL34" s="2539" t="s">
        <v>176</v>
      </c>
      <c r="AM34" s="2500"/>
      <c r="AN34" s="2540"/>
      <c r="AO34" s="577"/>
    </row>
    <row r="35" spans="2:41" ht="25.5" customHeight="1" x14ac:dyDescent="0.15">
      <c r="B35" s="1303" t="str">
        <f>入力1!M66</f>
        <v/>
      </c>
      <c r="C35" s="2517" t="s">
        <v>523</v>
      </c>
      <c r="D35" s="2518"/>
      <c r="E35" s="1153"/>
      <c r="F35" s="2550"/>
      <c r="G35" s="2551"/>
      <c r="H35" s="2554" t="s">
        <v>525</v>
      </c>
      <c r="I35" s="2555"/>
      <c r="J35" s="2715"/>
      <c r="K35" s="2708"/>
      <c r="L35" s="2589"/>
      <c r="M35" s="2589"/>
      <c r="N35" s="2690"/>
      <c r="O35" s="2691"/>
      <c r="P35" s="2691"/>
      <c r="Q35" s="2692"/>
      <c r="R35" s="2589"/>
      <c r="S35" s="2589"/>
      <c r="T35" s="2550"/>
      <c r="U35" s="2551"/>
      <c r="V35" s="2571"/>
      <c r="W35" s="2527"/>
      <c r="X35" s="2527"/>
      <c r="Y35" s="2527"/>
      <c r="Z35" s="2572"/>
      <c r="AA35" s="2589"/>
      <c r="AB35" s="2589"/>
      <c r="AC35" s="2554" t="s">
        <v>525</v>
      </c>
      <c r="AD35" s="2595"/>
      <c r="AE35" s="2550"/>
      <c r="AF35" s="2551"/>
      <c r="AG35" s="2550"/>
      <c r="AH35" s="2551"/>
      <c r="AI35" s="2501" t="s">
        <v>530</v>
      </c>
      <c r="AJ35" s="2567"/>
      <c r="AK35" s="2568"/>
      <c r="AL35" s="2541"/>
      <c r="AM35" s="2542"/>
      <c r="AN35" s="2543"/>
      <c r="AO35" s="1299"/>
    </row>
    <row r="36" spans="2:41" ht="25.5" customHeight="1" x14ac:dyDescent="0.15">
      <c r="B36" s="1160" t="s">
        <v>0</v>
      </c>
      <c r="C36" s="2519"/>
      <c r="D36" s="2520"/>
      <c r="E36" s="1154"/>
      <c r="F36" s="2552"/>
      <c r="G36" s="2553"/>
      <c r="H36" s="2556"/>
      <c r="I36" s="2557"/>
      <c r="J36" s="2716"/>
      <c r="K36" s="2709"/>
      <c r="L36" s="2590"/>
      <c r="M36" s="2590"/>
      <c r="N36" s="2693"/>
      <c r="O36" s="2694"/>
      <c r="P36" s="2694"/>
      <c r="Q36" s="2695"/>
      <c r="R36" s="2590"/>
      <c r="S36" s="2590"/>
      <c r="T36" s="2552"/>
      <c r="U36" s="2553"/>
      <c r="V36" s="2573"/>
      <c r="W36" s="2528"/>
      <c r="X36" s="2528"/>
      <c r="Y36" s="2528"/>
      <c r="Z36" s="2574"/>
      <c r="AA36" s="2590"/>
      <c r="AB36" s="2590"/>
      <c r="AC36" s="2556"/>
      <c r="AD36" s="2596"/>
      <c r="AE36" s="2552"/>
      <c r="AF36" s="2553"/>
      <c r="AG36" s="2552"/>
      <c r="AH36" s="2553"/>
      <c r="AI36" s="2502"/>
      <c r="AJ36" s="2567"/>
      <c r="AK36" s="2568"/>
      <c r="AL36" s="2541"/>
      <c r="AM36" s="2542"/>
      <c r="AN36" s="2543"/>
      <c r="AO36" s="1299"/>
    </row>
    <row r="37" spans="2:41" ht="25.5" customHeight="1" thickBot="1" x14ac:dyDescent="0.2">
      <c r="B37" s="1175" t="str">
        <f>入力1!M66</f>
        <v/>
      </c>
      <c r="C37" s="2519"/>
      <c r="D37" s="2520"/>
      <c r="E37" s="1154"/>
      <c r="F37" s="2552"/>
      <c r="G37" s="2553"/>
      <c r="H37" s="2556"/>
      <c r="I37" s="2557"/>
      <c r="J37" s="2717"/>
      <c r="K37" s="2710"/>
      <c r="L37" s="2720"/>
      <c r="M37" s="2720"/>
      <c r="N37" s="2696"/>
      <c r="O37" s="2697"/>
      <c r="P37" s="2697"/>
      <c r="Q37" s="2698"/>
      <c r="R37" s="2720"/>
      <c r="S37" s="2720"/>
      <c r="T37" s="2713"/>
      <c r="U37" s="2714"/>
      <c r="V37" s="2573"/>
      <c r="W37" s="2528"/>
      <c r="X37" s="2528"/>
      <c r="Y37" s="2528"/>
      <c r="Z37" s="2574"/>
      <c r="AA37" s="2590"/>
      <c r="AB37" s="2590"/>
      <c r="AC37" s="2597"/>
      <c r="AD37" s="2598"/>
      <c r="AE37" s="2713"/>
      <c r="AF37" s="2714"/>
      <c r="AG37" s="2552"/>
      <c r="AH37" s="2553"/>
      <c r="AI37" s="2503"/>
      <c r="AJ37" s="2567"/>
      <c r="AK37" s="2568"/>
      <c r="AL37" s="2541"/>
      <c r="AM37" s="2542"/>
      <c r="AN37" s="2543"/>
      <c r="AO37" s="1299"/>
    </row>
    <row r="38" spans="2:41" ht="25.5" customHeight="1" thickTop="1" x14ac:dyDescent="0.15">
      <c r="B38" s="2849" t="s">
        <v>529</v>
      </c>
      <c r="C38" s="2513" t="s">
        <v>175</v>
      </c>
      <c r="D38" s="2514"/>
      <c r="E38" s="1155"/>
      <c r="F38" s="2754" t="s">
        <v>530</v>
      </c>
      <c r="G38" s="2755"/>
      <c r="H38" s="1139"/>
      <c r="I38" s="1139"/>
      <c r="J38" s="1214"/>
      <c r="K38" s="1215"/>
      <c r="L38" s="2590"/>
      <c r="M38" s="2590"/>
      <c r="N38" s="2525"/>
      <c r="O38" s="2600"/>
      <c r="P38" s="2600"/>
      <c r="Q38" s="2526"/>
      <c r="R38" s="2745"/>
      <c r="S38" s="2745"/>
      <c r="T38" s="2584"/>
      <c r="U38" s="2585"/>
      <c r="V38" s="2584"/>
      <c r="W38" s="2586"/>
      <c r="X38" s="2586"/>
      <c r="Y38" s="2586"/>
      <c r="Z38" s="2585"/>
      <c r="AA38" s="2584"/>
      <c r="AB38" s="2585"/>
      <c r="AC38" s="1154"/>
      <c r="AD38" s="1207"/>
      <c r="AE38" s="2584"/>
      <c r="AF38" s="2585"/>
      <c r="AG38" s="2561"/>
      <c r="AH38" s="2562"/>
      <c r="AI38" s="1191"/>
      <c r="AJ38" s="2567"/>
      <c r="AK38" s="2568"/>
      <c r="AL38" s="2544" t="s">
        <v>528</v>
      </c>
      <c r="AM38" s="2545"/>
      <c r="AN38" s="2546"/>
      <c r="AO38" s="1300"/>
    </row>
    <row r="39" spans="2:41" ht="25.5" customHeight="1" x14ac:dyDescent="0.15">
      <c r="B39" s="2849"/>
      <c r="C39" s="2515"/>
      <c r="D39" s="2516"/>
      <c r="E39" s="1154"/>
      <c r="F39" s="2756"/>
      <c r="G39" s="2564"/>
      <c r="H39" s="1146"/>
      <c r="I39" s="1146"/>
      <c r="J39" s="1216"/>
      <c r="K39" s="1216"/>
      <c r="L39" s="2581"/>
      <c r="M39" s="2583"/>
      <c r="N39" s="2581"/>
      <c r="O39" s="2582"/>
      <c r="P39" s="2582"/>
      <c r="Q39" s="2583"/>
      <c r="R39" s="2746"/>
      <c r="S39" s="2746"/>
      <c r="T39" s="2581"/>
      <c r="U39" s="2583"/>
      <c r="V39" s="2581"/>
      <c r="W39" s="2582"/>
      <c r="X39" s="2582"/>
      <c r="Y39" s="2582"/>
      <c r="Z39" s="2583"/>
      <c r="AA39" s="2581"/>
      <c r="AB39" s="2583"/>
      <c r="AC39" s="1157"/>
      <c r="AD39" s="1142"/>
      <c r="AE39" s="2581"/>
      <c r="AF39" s="2583"/>
      <c r="AG39" s="2563"/>
      <c r="AH39" s="2564"/>
      <c r="AI39" s="1192"/>
      <c r="AJ39" s="2569"/>
      <c r="AK39" s="2570"/>
      <c r="AL39" s="2547"/>
      <c r="AM39" s="2548"/>
      <c r="AN39" s="2549"/>
      <c r="AO39" s="1300"/>
    </row>
    <row r="40" spans="2:41" ht="21" customHeight="1" x14ac:dyDescent="0.15">
      <c r="B40" s="2522" t="s">
        <v>61</v>
      </c>
      <c r="C40" s="2522" t="s">
        <v>527</v>
      </c>
      <c r="D40" s="2522"/>
      <c r="E40" s="2539">
        <v>6</v>
      </c>
      <c r="F40" s="2500"/>
      <c r="G40" s="2500">
        <v>7</v>
      </c>
      <c r="H40" s="2500"/>
      <c r="I40" s="2500">
        <v>8</v>
      </c>
      <c r="J40" s="2542"/>
      <c r="K40" s="2542">
        <v>9</v>
      </c>
      <c r="L40" s="2542"/>
      <c r="M40" s="2542">
        <v>10</v>
      </c>
      <c r="N40" s="2542"/>
      <c r="O40" s="2542">
        <v>11</v>
      </c>
      <c r="P40" s="2542"/>
      <c r="Q40" s="2542">
        <v>12</v>
      </c>
      <c r="R40" s="2542"/>
      <c r="S40" s="2542">
        <v>13</v>
      </c>
      <c r="T40" s="2542"/>
      <c r="U40" s="2542">
        <v>14</v>
      </c>
      <c r="V40" s="2542"/>
      <c r="W40" s="2542">
        <v>15</v>
      </c>
      <c r="X40" s="2542"/>
      <c r="Y40" s="2542">
        <v>16</v>
      </c>
      <c r="Z40" s="2542"/>
      <c r="AA40" s="2542">
        <v>17</v>
      </c>
      <c r="AB40" s="2542"/>
      <c r="AC40" s="2542">
        <v>18</v>
      </c>
      <c r="AD40" s="2542"/>
      <c r="AE40" s="2542">
        <v>19</v>
      </c>
      <c r="AF40" s="2542"/>
      <c r="AG40" s="2500">
        <v>20</v>
      </c>
      <c r="AH40" s="2500"/>
      <c r="AI40" s="2500">
        <v>21</v>
      </c>
      <c r="AJ40" s="2500"/>
      <c r="AK40" s="1213"/>
      <c r="AL40" s="2487" t="s">
        <v>181</v>
      </c>
      <c r="AM40" s="2488"/>
      <c r="AN40" s="2489"/>
    </row>
    <row r="41" spans="2:41" ht="12" customHeight="1" x14ac:dyDescent="0.15">
      <c r="B41" s="2522"/>
      <c r="C41" s="2522"/>
      <c r="D41" s="2522"/>
      <c r="E41" s="1199"/>
      <c r="F41" s="1200"/>
      <c r="G41" s="1199"/>
      <c r="H41" s="1200"/>
      <c r="I41" s="1199"/>
      <c r="J41" s="1200"/>
      <c r="K41" s="1202"/>
      <c r="L41" s="1200"/>
      <c r="M41" s="1199"/>
      <c r="N41" s="1200"/>
      <c r="O41" s="1200"/>
      <c r="P41" s="1201"/>
      <c r="Q41" s="1200"/>
      <c r="R41" s="1201"/>
      <c r="S41" s="1199"/>
      <c r="T41" s="1201"/>
      <c r="U41" s="1199"/>
      <c r="V41" s="1200"/>
      <c r="W41" s="1200"/>
      <c r="X41" s="1201"/>
      <c r="Y41" s="1199"/>
      <c r="Z41" s="1200"/>
      <c r="AA41" s="1200"/>
      <c r="AB41" s="1201"/>
      <c r="AC41" s="1200"/>
      <c r="AD41" s="1201"/>
      <c r="AE41" s="1199"/>
      <c r="AF41" s="1201"/>
      <c r="AG41" s="1200"/>
      <c r="AH41" s="1201"/>
      <c r="AI41" s="1199"/>
      <c r="AJ41" s="1200"/>
      <c r="AK41" s="1200"/>
      <c r="AL41" s="2490"/>
      <c r="AM41" s="2491"/>
      <c r="AN41" s="2492"/>
      <c r="AO41" s="1294"/>
    </row>
    <row r="42" spans="2:41" ht="25.5" customHeight="1" x14ac:dyDescent="0.15">
      <c r="B42" s="2853" t="s">
        <v>533</v>
      </c>
      <c r="C42" s="2662" t="s">
        <v>526</v>
      </c>
      <c r="D42" s="2663"/>
      <c r="E42" s="1158"/>
      <c r="F42" s="2523"/>
      <c r="G42" s="2524"/>
      <c r="H42" s="2591" t="s">
        <v>531</v>
      </c>
      <c r="I42" s="2592"/>
      <c r="J42" s="2718"/>
      <c r="K42" s="2708"/>
      <c r="L42" s="2550"/>
      <c r="M42" s="2589"/>
      <c r="N42" s="2571"/>
      <c r="O42" s="2527"/>
      <c r="P42" s="2527"/>
      <c r="Q42" s="2572"/>
      <c r="R42" s="2599"/>
      <c r="S42" s="2599"/>
      <c r="T42" s="2523"/>
      <c r="U42" s="2524"/>
      <c r="V42" s="2527"/>
      <c r="W42" s="2527"/>
      <c r="X42" s="2527"/>
      <c r="Y42" s="2527"/>
      <c r="Z42" s="2527"/>
      <c r="AA42" s="2529" t="s">
        <v>622</v>
      </c>
      <c r="AB42" s="2530"/>
      <c r="AC42" s="2876" t="s">
        <v>524</v>
      </c>
      <c r="AD42" s="2592"/>
      <c r="AE42" s="2877"/>
      <c r="AF42" s="2877"/>
      <c r="AG42" s="2726"/>
      <c r="AH42" s="2727"/>
      <c r="AI42" s="2558" t="s">
        <v>619</v>
      </c>
      <c r="AJ42" s="2565" t="s">
        <v>179</v>
      </c>
      <c r="AK42" s="2566"/>
      <c r="AL42" s="1183"/>
      <c r="AM42" s="1184" t="s">
        <v>133</v>
      </c>
      <c r="AN42" s="1185" t="s">
        <v>180</v>
      </c>
      <c r="AO42" s="1295"/>
    </row>
    <row r="43" spans="2:41" ht="25.5" customHeight="1" x14ac:dyDescent="0.15">
      <c r="B43" s="2854"/>
      <c r="C43" s="2664"/>
      <c r="D43" s="2665"/>
      <c r="E43" s="1159"/>
      <c r="F43" s="2525"/>
      <c r="G43" s="2526"/>
      <c r="H43" s="2593"/>
      <c r="I43" s="2594"/>
      <c r="J43" s="2719"/>
      <c r="K43" s="2709"/>
      <c r="L43" s="2552"/>
      <c r="M43" s="2590"/>
      <c r="N43" s="2573"/>
      <c r="O43" s="2528"/>
      <c r="P43" s="2528"/>
      <c r="Q43" s="2574"/>
      <c r="R43" s="2600"/>
      <c r="S43" s="2600"/>
      <c r="T43" s="2525"/>
      <c r="U43" s="2526"/>
      <c r="V43" s="2528"/>
      <c r="W43" s="2528"/>
      <c r="X43" s="2528"/>
      <c r="Y43" s="2528"/>
      <c r="Z43" s="2528"/>
      <c r="AA43" s="2531"/>
      <c r="AB43" s="2532"/>
      <c r="AC43" s="2817"/>
      <c r="AD43" s="2594"/>
      <c r="AE43" s="2825"/>
      <c r="AF43" s="2825"/>
      <c r="AG43" s="2728"/>
      <c r="AH43" s="2729"/>
      <c r="AI43" s="2559"/>
      <c r="AJ43" s="2567"/>
      <c r="AK43" s="2568"/>
      <c r="AL43" s="1186" t="s">
        <v>178</v>
      </c>
      <c r="AM43" s="1187" t="str">
        <f>IF(AND(入力1!AB27&lt;&gt;"",SUM(入力1!P68:R71)&gt;=1),"○",IF(AND(入力1!AB27&lt;&gt;"",SUM(入力1!P68:R71)=0),"-",""))</f>
        <v/>
      </c>
      <c r="AN43" s="1188" t="str">
        <f>IF(AND(入力1!AC27&lt;&gt;"",SUM(入力1!Q68:S71)&gt;=1),"○",IF(AND(入力1!AC27&lt;&gt;"",SUM(入力1!Q68:S71)=0),"-",""))</f>
        <v/>
      </c>
      <c r="AO43" s="1295"/>
    </row>
    <row r="44" spans="2:41" ht="25.5" customHeight="1" x14ac:dyDescent="0.15">
      <c r="B44" s="2854"/>
      <c r="C44" s="2664"/>
      <c r="D44" s="2665"/>
      <c r="E44" s="1159"/>
      <c r="F44" s="2525"/>
      <c r="G44" s="2526"/>
      <c r="H44" s="2593"/>
      <c r="I44" s="2594"/>
      <c r="J44" s="2719"/>
      <c r="K44" s="2709"/>
      <c r="L44" s="2552"/>
      <c r="M44" s="2590"/>
      <c r="N44" s="2573"/>
      <c r="O44" s="2528"/>
      <c r="P44" s="2528"/>
      <c r="Q44" s="2574"/>
      <c r="R44" s="2600"/>
      <c r="S44" s="2600"/>
      <c r="T44" s="2525"/>
      <c r="U44" s="2526"/>
      <c r="V44" s="2528"/>
      <c r="W44" s="2528"/>
      <c r="X44" s="2528"/>
      <c r="Y44" s="2528"/>
      <c r="Z44" s="2528"/>
      <c r="AA44" s="2531"/>
      <c r="AB44" s="2532"/>
      <c r="AC44" s="2817"/>
      <c r="AD44" s="2594"/>
      <c r="AE44" s="2825"/>
      <c r="AF44" s="2825"/>
      <c r="AG44" s="2728"/>
      <c r="AH44" s="2729"/>
      <c r="AI44" s="2559"/>
      <c r="AJ44" s="2567"/>
      <c r="AK44" s="2568"/>
      <c r="AL44" s="1186" t="s">
        <v>177</v>
      </c>
      <c r="AM44" s="1187" t="str">
        <f>IF(AND(入力1!AB28&lt;&gt;"",SUM(入力1!P72:R75)&gt;=1),"○",IF(AND(入力1!AB28&lt;&gt;"",SUM(入力1!P72:R75)=0),"-",""))</f>
        <v/>
      </c>
      <c r="AN44" s="1187" t="str">
        <f>IF(AND(入力1!AB28&lt;&gt;"",SUM(入力1!P76)&gt;=1),"○",IF(入力1!AB28&lt;&gt;"","-",""))</f>
        <v/>
      </c>
      <c r="AO44" s="1295"/>
    </row>
    <row r="45" spans="2:41" ht="25.5" customHeight="1" x14ac:dyDescent="0.15">
      <c r="B45" s="2854"/>
      <c r="C45" s="2664"/>
      <c r="D45" s="2665"/>
      <c r="E45" s="1159"/>
      <c r="F45" s="2525"/>
      <c r="G45" s="2526"/>
      <c r="H45" s="2593"/>
      <c r="I45" s="2594"/>
      <c r="J45" s="2719"/>
      <c r="K45" s="2709"/>
      <c r="L45" s="2552"/>
      <c r="M45" s="2590"/>
      <c r="N45" s="2573"/>
      <c r="O45" s="2528"/>
      <c r="P45" s="2528"/>
      <c r="Q45" s="2574"/>
      <c r="R45" s="2600"/>
      <c r="S45" s="2600"/>
      <c r="T45" s="2525"/>
      <c r="U45" s="2526"/>
      <c r="V45" s="2528"/>
      <c r="W45" s="2528"/>
      <c r="X45" s="2528"/>
      <c r="Y45" s="2528"/>
      <c r="Z45" s="2528"/>
      <c r="AA45" s="2531"/>
      <c r="AB45" s="2532"/>
      <c r="AC45" s="2817"/>
      <c r="AD45" s="2594"/>
      <c r="AE45" s="2825"/>
      <c r="AF45" s="2825"/>
      <c r="AG45" s="2728"/>
      <c r="AH45" s="2729"/>
      <c r="AI45" s="2559"/>
      <c r="AJ45" s="2567"/>
      <c r="AK45" s="2568"/>
      <c r="AL45" s="1189" t="s">
        <v>637</v>
      </c>
      <c r="AM45" s="1190" t="str">
        <f>IF(AND(入力1!AB29&lt;&gt;"",SUM(入力1!P70:R73)&gt;=1),"○",IF(AND(入力1!AB29&lt;&gt;"",SUM(入力1!P70:R73)=0),"-",""))</f>
        <v/>
      </c>
      <c r="AN45" s="1188" t="str">
        <f>IF(AND(入力1!AC29&lt;&gt;"",SUM(入力1!Q70:S73)&gt;=1),"○",IF(AND(入力1!AC29&lt;&gt;"",SUM(入力1!Q70:S73)=0),"-",""))</f>
        <v/>
      </c>
      <c r="AO45" s="577"/>
    </row>
    <row r="46" spans="2:41" ht="25.5" customHeight="1" x14ac:dyDescent="0.15">
      <c r="B46" s="2854"/>
      <c r="C46" s="2664"/>
      <c r="D46" s="2665"/>
      <c r="E46" s="1159"/>
      <c r="F46" s="2525"/>
      <c r="G46" s="2526"/>
      <c r="H46" s="2593"/>
      <c r="I46" s="2594"/>
      <c r="J46" s="2719"/>
      <c r="K46" s="2709"/>
      <c r="L46" s="2552"/>
      <c r="M46" s="2590"/>
      <c r="N46" s="2687"/>
      <c r="O46" s="2688"/>
      <c r="P46" s="2688"/>
      <c r="Q46" s="2689"/>
      <c r="R46" s="2600"/>
      <c r="S46" s="2600"/>
      <c r="T46" s="2525"/>
      <c r="U46" s="2526"/>
      <c r="V46" s="2528"/>
      <c r="W46" s="2528"/>
      <c r="X46" s="2528"/>
      <c r="Y46" s="2528"/>
      <c r="Z46" s="2528"/>
      <c r="AA46" s="2531"/>
      <c r="AB46" s="2532"/>
      <c r="AC46" s="2817"/>
      <c r="AD46" s="2594"/>
      <c r="AE46" s="2825"/>
      <c r="AF46" s="2825"/>
      <c r="AG46" s="2728"/>
      <c r="AH46" s="2729"/>
      <c r="AI46" s="2560"/>
      <c r="AJ46" s="2567"/>
      <c r="AK46" s="2568"/>
      <c r="AL46" s="2539" t="s">
        <v>176</v>
      </c>
      <c r="AM46" s="2500"/>
      <c r="AN46" s="2540"/>
      <c r="AO46" s="577"/>
    </row>
    <row r="47" spans="2:41" ht="25.5" customHeight="1" x14ac:dyDescent="0.15">
      <c r="B47" s="1303" t="str">
        <f>入力1!Q66</f>
        <v/>
      </c>
      <c r="C47" s="2517" t="s">
        <v>523</v>
      </c>
      <c r="D47" s="2518"/>
      <c r="E47" s="1158"/>
      <c r="F47" s="2550"/>
      <c r="G47" s="2551"/>
      <c r="H47" s="2554" t="s">
        <v>525</v>
      </c>
      <c r="I47" s="2555"/>
      <c r="J47" s="2715"/>
      <c r="K47" s="2708"/>
      <c r="L47" s="2589"/>
      <c r="M47" s="2589"/>
      <c r="N47" s="2690"/>
      <c r="O47" s="2691"/>
      <c r="P47" s="2691"/>
      <c r="Q47" s="2692"/>
      <c r="R47" s="2589"/>
      <c r="S47" s="2589"/>
      <c r="T47" s="2550"/>
      <c r="U47" s="2551"/>
      <c r="V47" s="2527"/>
      <c r="W47" s="2527"/>
      <c r="X47" s="2527"/>
      <c r="Y47" s="2527"/>
      <c r="Z47" s="2527"/>
      <c r="AA47" s="2529"/>
      <c r="AB47" s="2530"/>
      <c r="AC47" s="2555" t="s">
        <v>525</v>
      </c>
      <c r="AD47" s="2595"/>
      <c r="AE47" s="2533"/>
      <c r="AF47" s="2534"/>
      <c r="AG47" s="2533"/>
      <c r="AH47" s="2534"/>
      <c r="AI47" s="2501" t="s">
        <v>530</v>
      </c>
      <c r="AJ47" s="2567"/>
      <c r="AK47" s="2568"/>
      <c r="AL47" s="2541"/>
      <c r="AM47" s="2542"/>
      <c r="AN47" s="2543"/>
      <c r="AO47" s="1299"/>
    </row>
    <row r="48" spans="2:41" ht="25.5" customHeight="1" x14ac:dyDescent="0.15">
      <c r="B48" s="1160" t="s">
        <v>0</v>
      </c>
      <c r="C48" s="2519"/>
      <c r="D48" s="2520"/>
      <c r="E48" s="1159"/>
      <c r="F48" s="2552"/>
      <c r="G48" s="2553"/>
      <c r="H48" s="2556"/>
      <c r="I48" s="2557"/>
      <c r="J48" s="2716"/>
      <c r="K48" s="2709"/>
      <c r="L48" s="2590"/>
      <c r="M48" s="2590"/>
      <c r="N48" s="2693"/>
      <c r="O48" s="2694"/>
      <c r="P48" s="2694"/>
      <c r="Q48" s="2695"/>
      <c r="R48" s="2590"/>
      <c r="S48" s="2590"/>
      <c r="T48" s="2552"/>
      <c r="U48" s="2553"/>
      <c r="V48" s="2528"/>
      <c r="W48" s="2528"/>
      <c r="X48" s="2528"/>
      <c r="Y48" s="2528"/>
      <c r="Z48" s="2528"/>
      <c r="AA48" s="2531"/>
      <c r="AB48" s="2532"/>
      <c r="AC48" s="2557"/>
      <c r="AD48" s="2596"/>
      <c r="AE48" s="2535"/>
      <c r="AF48" s="2536"/>
      <c r="AG48" s="2535"/>
      <c r="AH48" s="2536"/>
      <c r="AI48" s="2502"/>
      <c r="AJ48" s="2567"/>
      <c r="AK48" s="2568"/>
      <c r="AL48" s="2541"/>
      <c r="AM48" s="2542"/>
      <c r="AN48" s="2543"/>
      <c r="AO48" s="1299"/>
    </row>
    <row r="49" spans="2:58" ht="25.5" customHeight="1" thickBot="1" x14ac:dyDescent="0.2">
      <c r="B49" s="1175" t="str">
        <f>入力1!Q66</f>
        <v/>
      </c>
      <c r="C49" s="2519"/>
      <c r="D49" s="2520"/>
      <c r="E49" s="1159"/>
      <c r="F49" s="2552"/>
      <c r="G49" s="2553"/>
      <c r="H49" s="2556"/>
      <c r="I49" s="2557"/>
      <c r="J49" s="2717"/>
      <c r="K49" s="2710"/>
      <c r="L49" s="2720"/>
      <c r="M49" s="2720"/>
      <c r="N49" s="2696"/>
      <c r="O49" s="2697"/>
      <c r="P49" s="2697"/>
      <c r="Q49" s="2698"/>
      <c r="R49" s="2720"/>
      <c r="S49" s="2720"/>
      <c r="T49" s="2713"/>
      <c r="U49" s="2714"/>
      <c r="V49" s="2576"/>
      <c r="W49" s="2576"/>
      <c r="X49" s="2576"/>
      <c r="Y49" s="2576"/>
      <c r="Z49" s="2576"/>
      <c r="AA49" s="2730"/>
      <c r="AB49" s="2731"/>
      <c r="AC49" s="2740"/>
      <c r="AD49" s="2598"/>
      <c r="AE49" s="2537"/>
      <c r="AF49" s="2538"/>
      <c r="AG49" s="2537"/>
      <c r="AH49" s="2538"/>
      <c r="AI49" s="2503"/>
      <c r="AJ49" s="2567"/>
      <c r="AK49" s="2568"/>
      <c r="AL49" s="2541"/>
      <c r="AM49" s="2542"/>
      <c r="AN49" s="2543"/>
      <c r="AO49" s="1299"/>
    </row>
    <row r="50" spans="2:58" ht="25.5" customHeight="1" thickTop="1" x14ac:dyDescent="0.15">
      <c r="B50" s="2849" t="s">
        <v>529</v>
      </c>
      <c r="C50" s="2513" t="s">
        <v>175</v>
      </c>
      <c r="D50" s="2514"/>
      <c r="E50" s="1156"/>
      <c r="F50" s="2732" t="s">
        <v>530</v>
      </c>
      <c r="G50" s="2733"/>
      <c r="H50" s="1139"/>
      <c r="I50" s="1139"/>
      <c r="J50" s="1214"/>
      <c r="K50" s="1215"/>
      <c r="L50" s="2590"/>
      <c r="M50" s="2590"/>
      <c r="N50" s="2525"/>
      <c r="O50" s="2600"/>
      <c r="P50" s="2600"/>
      <c r="Q50" s="2526"/>
      <c r="R50" s="2745"/>
      <c r="S50" s="2745"/>
      <c r="T50" s="2584"/>
      <c r="U50" s="2585"/>
      <c r="V50" s="2584"/>
      <c r="W50" s="2586"/>
      <c r="X50" s="2586"/>
      <c r="Y50" s="2586"/>
      <c r="Z50" s="2585"/>
      <c r="AA50" s="2732"/>
      <c r="AB50" s="2733"/>
      <c r="AC50" s="1146"/>
      <c r="AD50" s="1146"/>
      <c r="AE50" s="1206"/>
      <c r="AF50" s="1206"/>
      <c r="AG50" s="2821"/>
      <c r="AH50" s="2821"/>
      <c r="AI50" s="1191"/>
      <c r="AJ50" s="2567"/>
      <c r="AK50" s="2568"/>
      <c r="AL50" s="2544" t="s">
        <v>528</v>
      </c>
      <c r="AM50" s="2545"/>
      <c r="AN50" s="2546"/>
      <c r="AO50" s="1300"/>
    </row>
    <row r="51" spans="2:58" ht="25.5" customHeight="1" x14ac:dyDescent="0.15">
      <c r="B51" s="2849"/>
      <c r="C51" s="2515"/>
      <c r="D51" s="2516"/>
      <c r="E51" s="1159"/>
      <c r="F51" s="2711"/>
      <c r="G51" s="2747"/>
      <c r="H51" s="1146"/>
      <c r="I51" s="1146"/>
      <c r="J51" s="1216"/>
      <c r="K51" s="1216"/>
      <c r="L51" s="2581"/>
      <c r="M51" s="2583"/>
      <c r="N51" s="2581"/>
      <c r="O51" s="2582"/>
      <c r="P51" s="2582"/>
      <c r="Q51" s="2583"/>
      <c r="R51" s="2746"/>
      <c r="S51" s="2746"/>
      <c r="T51" s="2581"/>
      <c r="U51" s="2583"/>
      <c r="V51" s="2581"/>
      <c r="W51" s="2582"/>
      <c r="X51" s="2582"/>
      <c r="Y51" s="2582"/>
      <c r="Z51" s="2583"/>
      <c r="AA51" s="2711"/>
      <c r="AB51" s="2747"/>
      <c r="AC51" s="1141"/>
      <c r="AD51" s="1142"/>
      <c r="AE51" s="1146"/>
      <c r="AF51" s="1146"/>
      <c r="AG51" s="2756"/>
      <c r="AH51" s="2564"/>
      <c r="AI51" s="1192"/>
      <c r="AJ51" s="2569"/>
      <c r="AK51" s="2570"/>
      <c r="AL51" s="2547"/>
      <c r="AM51" s="2548"/>
      <c r="AN51" s="2549"/>
      <c r="AO51" s="1304"/>
      <c r="AP51" s="1221"/>
      <c r="AQ51" s="1221"/>
      <c r="AR51" s="1221"/>
      <c r="AS51" s="1289"/>
      <c r="AT51" s="1289"/>
      <c r="AU51" s="1289"/>
      <c r="AV51" s="1289"/>
      <c r="AW51" s="1289"/>
      <c r="AX51" s="1289"/>
      <c r="AY51" s="1289"/>
      <c r="AZ51" s="1289"/>
      <c r="BA51" s="1289"/>
      <c r="BB51" s="1289"/>
    </row>
    <row r="52" spans="2:58" ht="22.5" customHeight="1" x14ac:dyDescent="0.15">
      <c r="B52" s="2512" t="s">
        <v>650</v>
      </c>
      <c r="C52" s="2512"/>
      <c r="D52" s="2512"/>
      <c r="E52" s="2512"/>
      <c r="F52" s="2512"/>
      <c r="G52" s="2512"/>
      <c r="H52" s="2512"/>
      <c r="I52" s="2512"/>
      <c r="J52" s="2512"/>
      <c r="K52" s="2512"/>
      <c r="L52" s="2512"/>
      <c r="M52" s="2512"/>
      <c r="N52" s="2512"/>
      <c r="O52" s="2512"/>
      <c r="P52" s="2512"/>
      <c r="Q52" s="2512"/>
      <c r="R52" s="2512"/>
      <c r="S52" s="2512"/>
      <c r="T52" s="2512"/>
      <c r="U52" s="2512"/>
      <c r="V52" s="2512"/>
      <c r="W52" s="2512"/>
      <c r="X52" s="2512"/>
      <c r="Y52" s="2512"/>
      <c r="Z52" s="2512"/>
      <c r="AA52" s="2512"/>
      <c r="AB52" s="2512"/>
      <c r="AC52" s="2512"/>
      <c r="AD52" s="2512"/>
      <c r="AE52" s="2512"/>
      <c r="AF52" s="2512"/>
      <c r="AG52" s="2512"/>
      <c r="AH52" s="2512"/>
      <c r="AI52" s="2512"/>
      <c r="AJ52" s="2512"/>
      <c r="AK52" s="2512"/>
      <c r="AL52" s="2512"/>
      <c r="AM52" s="2512"/>
      <c r="AN52" s="2512"/>
      <c r="AO52" s="1305"/>
      <c r="AP52" s="1305"/>
      <c r="AQ52" s="1305"/>
      <c r="AR52" s="1305"/>
      <c r="AS52" s="1289"/>
      <c r="AT52" s="1289"/>
      <c r="AU52" s="1289"/>
      <c r="AV52" s="1289"/>
      <c r="AW52" s="1289"/>
      <c r="AX52" s="1289"/>
      <c r="AY52" s="1289"/>
      <c r="AZ52" s="1289"/>
      <c r="BA52" s="1289"/>
      <c r="BB52" s="1289"/>
      <c r="BC52" s="1275"/>
      <c r="BD52" s="1276"/>
      <c r="BE52" s="1306"/>
      <c r="BF52" s="1306"/>
    </row>
    <row r="53" spans="2:58" ht="33.75" customHeight="1" x14ac:dyDescent="0.15">
      <c r="F53" s="1132"/>
      <c r="G53" s="1132"/>
      <c r="H53" s="1132"/>
      <c r="I53" s="1132"/>
      <c r="J53" s="1138"/>
      <c r="K53" s="1136"/>
      <c r="L53" s="1307"/>
      <c r="M53" s="1307"/>
      <c r="N53" s="1308"/>
      <c r="O53" s="1308"/>
      <c r="P53" s="1308"/>
      <c r="Q53" s="1308"/>
      <c r="R53" s="1308"/>
      <c r="S53" s="1308"/>
      <c r="T53" s="1308"/>
      <c r="U53" s="1308"/>
      <c r="V53" s="1121"/>
      <c r="W53" s="1121"/>
      <c r="X53" s="1121"/>
      <c r="Y53" s="1121"/>
      <c r="Z53" s="1121"/>
      <c r="AA53" s="1308"/>
      <c r="AB53" s="1308"/>
      <c r="AC53" s="1308"/>
      <c r="AD53" s="1308"/>
      <c r="AE53" s="1308"/>
      <c r="AF53" s="1308"/>
      <c r="AG53" s="1308"/>
      <c r="AH53" s="1308"/>
      <c r="AI53" s="1309"/>
    </row>
    <row r="54" spans="2:58" ht="40.5" customHeight="1" x14ac:dyDescent="0.25">
      <c r="B54" s="2770"/>
      <c r="C54" s="2770"/>
      <c r="D54" s="2770"/>
      <c r="E54" s="2770"/>
      <c r="F54" s="2770"/>
      <c r="G54" s="2770"/>
      <c r="H54" s="2770"/>
      <c r="I54" s="2770"/>
      <c r="J54" s="2770"/>
      <c r="K54" s="2770"/>
      <c r="L54" s="2770"/>
      <c r="M54" s="2770"/>
      <c r="N54" s="2770"/>
      <c r="O54" s="2770"/>
      <c r="P54" s="2770"/>
      <c r="Q54" s="2770"/>
      <c r="R54" s="2770"/>
      <c r="S54" s="2770"/>
      <c r="T54" s="2770"/>
      <c r="U54" s="2770"/>
      <c r="V54" s="2770"/>
      <c r="W54" s="2770"/>
      <c r="X54" s="2770"/>
      <c r="Y54" s="2770"/>
      <c r="Z54" s="2770"/>
      <c r="AA54" s="2770"/>
      <c r="AB54" s="2771"/>
      <c r="AC54" s="2771"/>
      <c r="AD54" s="2771"/>
      <c r="AE54" s="2771"/>
      <c r="AF54" s="2771"/>
      <c r="AG54" s="2771"/>
      <c r="AH54" s="2771"/>
      <c r="AI54" s="2771"/>
      <c r="AJ54" s="2771"/>
      <c r="AK54" s="2771"/>
      <c r="AL54" s="1324"/>
      <c r="AM54" s="1274"/>
      <c r="AN54" s="1325"/>
    </row>
    <row r="55" spans="2:58" ht="24.75" customHeight="1" x14ac:dyDescent="0.2">
      <c r="B55" s="2793"/>
      <c r="C55" s="2793"/>
      <c r="D55" s="2794"/>
      <c r="E55" s="2794"/>
      <c r="F55" s="2794"/>
      <c r="G55" s="2794"/>
      <c r="H55" s="2794"/>
      <c r="I55" s="2795"/>
      <c r="J55" s="2795"/>
      <c r="K55" s="2796"/>
      <c r="L55" s="2796"/>
      <c r="M55" s="2796"/>
      <c r="N55" s="2797"/>
      <c r="O55" s="2797"/>
      <c r="P55" s="2797"/>
      <c r="Q55" s="2794"/>
      <c r="R55" s="2794"/>
      <c r="S55" s="2798"/>
      <c r="T55" s="2799"/>
      <c r="U55" s="2798"/>
      <c r="V55" s="2799"/>
      <c r="W55" s="2798"/>
      <c r="X55" s="2799"/>
      <c r="Y55" s="2799"/>
      <c r="Z55" s="2799"/>
      <c r="AA55" s="2801"/>
      <c r="AB55" s="2799"/>
      <c r="AC55" s="2802"/>
      <c r="AD55" s="2799"/>
      <c r="AE55" s="2799"/>
      <c r="AF55" s="2799"/>
      <c r="AG55" s="2799"/>
      <c r="AH55" s="2799"/>
      <c r="AI55" s="2799"/>
      <c r="AJ55" s="2799"/>
      <c r="AK55" s="2794"/>
      <c r="AL55" s="2794"/>
      <c r="AM55" s="1322"/>
      <c r="AN55" s="1322"/>
    </row>
    <row r="56" spans="2:58" ht="23.25" customHeight="1" x14ac:dyDescent="0.15">
      <c r="B56" s="2793"/>
      <c r="C56" s="2793"/>
      <c r="D56" s="2794"/>
      <c r="E56" s="2794"/>
      <c r="F56" s="2794"/>
      <c r="G56" s="2794"/>
      <c r="H56" s="2794"/>
      <c r="I56" s="2800"/>
      <c r="J56" s="2800"/>
      <c r="K56" s="2796"/>
      <c r="L56" s="2796"/>
      <c r="M56" s="2796"/>
      <c r="N56" s="2797"/>
      <c r="O56" s="2797"/>
      <c r="P56" s="2797"/>
      <c r="Q56" s="2794"/>
      <c r="R56" s="2794"/>
      <c r="S56" s="2798"/>
      <c r="T56" s="2799"/>
      <c r="U56" s="2798"/>
      <c r="V56" s="2799"/>
      <c r="W56" s="2798"/>
      <c r="X56" s="2799"/>
      <c r="Y56" s="2799"/>
      <c r="Z56" s="2799"/>
      <c r="AA56" s="2801"/>
      <c r="AB56" s="2799"/>
      <c r="AC56" s="2802"/>
      <c r="AD56" s="2799"/>
      <c r="AE56" s="2799"/>
      <c r="AF56" s="2799"/>
      <c r="AG56" s="2799"/>
      <c r="AH56" s="2799"/>
      <c r="AI56" s="2799"/>
      <c r="AJ56" s="2799"/>
      <c r="AK56" s="2794"/>
      <c r="AL56" s="2794"/>
      <c r="AM56" s="1322"/>
      <c r="AN56" s="1322"/>
    </row>
    <row r="57" spans="2:58" ht="19.5" customHeight="1" x14ac:dyDescent="0.15">
      <c r="B57" s="2803"/>
      <c r="C57" s="2793"/>
      <c r="D57" s="2794"/>
      <c r="E57" s="2794"/>
      <c r="F57" s="2794"/>
      <c r="G57" s="2794"/>
      <c r="H57" s="2794"/>
      <c r="I57" s="2794"/>
      <c r="J57" s="2794"/>
      <c r="K57" s="2794"/>
      <c r="L57" s="2794"/>
      <c r="M57" s="2794"/>
      <c r="N57" s="2794"/>
      <c r="O57" s="2794"/>
      <c r="P57" s="2794"/>
      <c r="Q57" s="2794"/>
      <c r="R57" s="2804"/>
      <c r="S57" s="2804"/>
      <c r="T57" s="2804"/>
      <c r="U57" s="2804"/>
      <c r="V57" s="2804"/>
      <c r="W57" s="2804"/>
      <c r="X57" s="2804"/>
      <c r="Y57" s="2804"/>
      <c r="Z57" s="2804"/>
      <c r="AA57" s="2804"/>
      <c r="AB57" s="2804"/>
      <c r="AC57" s="2804"/>
      <c r="AD57" s="2804"/>
      <c r="AE57" s="2804"/>
      <c r="AF57" s="2804"/>
      <c r="AG57" s="2804"/>
      <c r="AH57" s="2804"/>
      <c r="AI57" s="2804"/>
      <c r="AJ57" s="2804"/>
      <c r="AK57" s="2804"/>
      <c r="AL57" s="2805"/>
      <c r="AM57" s="2805"/>
      <c r="AN57" s="2805"/>
    </row>
    <row r="58" spans="2:58" ht="5.25" customHeight="1" x14ac:dyDescent="0.15">
      <c r="B58" s="2793"/>
      <c r="C58" s="2793"/>
      <c r="D58" s="2794"/>
      <c r="E58" s="2794"/>
      <c r="F58" s="2794"/>
      <c r="G58" s="2794"/>
      <c r="H58" s="2794"/>
      <c r="I58" s="2794"/>
      <c r="J58" s="2794"/>
      <c r="K58" s="2794"/>
      <c r="L58" s="2794"/>
      <c r="M58" s="2794"/>
      <c r="N58" s="2794"/>
      <c r="O58" s="2794"/>
      <c r="P58" s="2794"/>
      <c r="Q58" s="2794"/>
      <c r="R58" s="2806"/>
      <c r="S58" s="2806"/>
      <c r="T58" s="2806"/>
      <c r="U58" s="2794"/>
      <c r="V58" s="2806"/>
      <c r="W58" s="2806"/>
      <c r="X58" s="2794"/>
      <c r="Y58" s="2806"/>
      <c r="Z58" s="2806"/>
      <c r="AA58" s="2806"/>
      <c r="AB58" s="2808"/>
      <c r="AC58" s="2808"/>
      <c r="AD58" s="2808"/>
      <c r="AE58" s="2794"/>
      <c r="AF58" s="2809"/>
      <c r="AG58" s="2809"/>
      <c r="AH58" s="2794"/>
      <c r="AI58" s="2809"/>
      <c r="AJ58" s="2809"/>
      <c r="AK58" s="2809"/>
      <c r="AL58" s="2805"/>
      <c r="AM58" s="2805"/>
      <c r="AN58" s="2805"/>
    </row>
    <row r="59" spans="2:58" ht="19.5" customHeight="1" x14ac:dyDescent="0.15">
      <c r="B59" s="2793"/>
      <c r="C59" s="2793"/>
      <c r="D59" s="2794"/>
      <c r="E59" s="2794"/>
      <c r="F59" s="2794"/>
      <c r="G59" s="2794"/>
      <c r="H59" s="2794"/>
      <c r="I59" s="2794"/>
      <c r="J59" s="2794"/>
      <c r="K59" s="2794"/>
      <c r="L59" s="2794"/>
      <c r="M59" s="2794"/>
      <c r="N59" s="2794"/>
      <c r="O59" s="2794"/>
      <c r="P59" s="2794"/>
      <c r="Q59" s="2794"/>
      <c r="R59" s="2806"/>
      <c r="S59" s="2806"/>
      <c r="T59" s="2806"/>
      <c r="U59" s="2794"/>
      <c r="V59" s="2806"/>
      <c r="W59" s="2806"/>
      <c r="X59" s="2794"/>
      <c r="Y59" s="2806"/>
      <c r="Z59" s="2806"/>
      <c r="AA59" s="2806"/>
      <c r="AB59" s="2808"/>
      <c r="AC59" s="2808"/>
      <c r="AD59" s="2808"/>
      <c r="AE59" s="2794"/>
      <c r="AF59" s="2809"/>
      <c r="AG59" s="2809"/>
      <c r="AH59" s="2794"/>
      <c r="AI59" s="2809"/>
      <c r="AJ59" s="2809"/>
      <c r="AK59" s="2809"/>
      <c r="AL59" s="1326"/>
      <c r="AM59" s="2810"/>
      <c r="AN59" s="2810"/>
    </row>
    <row r="60" spans="2:58" ht="19.5" customHeight="1" x14ac:dyDescent="0.15">
      <c r="B60" s="2793"/>
      <c r="C60" s="2793"/>
      <c r="D60" s="2794"/>
      <c r="E60" s="2794"/>
      <c r="F60" s="2794"/>
      <c r="G60" s="2794"/>
      <c r="H60" s="2794"/>
      <c r="I60" s="2794"/>
      <c r="J60" s="2794"/>
      <c r="K60" s="2794"/>
      <c r="L60" s="2794"/>
      <c r="M60" s="2794"/>
      <c r="N60" s="2794"/>
      <c r="O60" s="2794"/>
      <c r="P60" s="2794"/>
      <c r="Q60" s="2794"/>
      <c r="R60" s="2806"/>
      <c r="S60" s="2806"/>
      <c r="T60" s="2806"/>
      <c r="U60" s="2794"/>
      <c r="V60" s="2806"/>
      <c r="W60" s="2806"/>
      <c r="X60" s="2794"/>
      <c r="Y60" s="2806"/>
      <c r="Z60" s="2806"/>
      <c r="AA60" s="2806"/>
      <c r="AB60" s="2808"/>
      <c r="AC60" s="2808"/>
      <c r="AD60" s="2808"/>
      <c r="AE60" s="2794"/>
      <c r="AF60" s="2809"/>
      <c r="AG60" s="2809"/>
      <c r="AH60" s="2794"/>
      <c r="AI60" s="2809"/>
      <c r="AJ60" s="2809"/>
      <c r="AK60" s="2809"/>
      <c r="AL60" s="1326"/>
      <c r="AM60" s="2810"/>
      <c r="AN60" s="2810"/>
    </row>
    <row r="61" spans="2:58" ht="21" customHeight="1" x14ac:dyDescent="0.15">
      <c r="B61" s="2811"/>
      <c r="C61" s="2811"/>
      <c r="D61" s="2811"/>
      <c r="E61" s="1327"/>
      <c r="F61" s="1327"/>
      <c r="G61" s="1328"/>
      <c r="H61" s="1328"/>
      <c r="I61" s="1328"/>
      <c r="J61" s="1328"/>
      <c r="K61" s="1328"/>
      <c r="L61" s="1328"/>
      <c r="M61" s="1328"/>
      <c r="N61" s="1328"/>
      <c r="O61" s="1315"/>
      <c r="P61" s="1315"/>
      <c r="Q61" s="1315"/>
      <c r="R61" s="1327"/>
      <c r="S61" s="1327"/>
      <c r="T61" s="1327"/>
      <c r="U61" s="1327"/>
      <c r="V61" s="1327"/>
      <c r="W61" s="1327"/>
      <c r="X61" s="1327"/>
      <c r="Y61" s="1327"/>
      <c r="Z61" s="1327"/>
      <c r="AA61" s="1327"/>
      <c r="AB61" s="1327"/>
      <c r="AC61" s="1327"/>
      <c r="AD61" s="1327"/>
      <c r="AE61" s="1327"/>
      <c r="AF61" s="1327"/>
      <c r="AG61" s="1327"/>
      <c r="AH61" s="1327"/>
      <c r="AI61" s="1327"/>
      <c r="AJ61" s="2812"/>
      <c r="AK61" s="2812"/>
      <c r="AL61" s="2812"/>
      <c r="AM61" s="2812"/>
      <c r="AN61" s="1327"/>
    </row>
    <row r="62" spans="2:58" ht="21.75" customHeight="1" x14ac:dyDescent="0.15">
      <c r="B62" s="2813"/>
      <c r="C62" s="2813"/>
      <c r="D62" s="2813"/>
      <c r="E62" s="2542"/>
      <c r="F62" s="2542"/>
      <c r="G62" s="2542"/>
      <c r="H62" s="2542"/>
      <c r="I62" s="2542"/>
      <c r="J62" s="2542"/>
      <c r="K62" s="2542"/>
      <c r="L62" s="2542"/>
      <c r="M62" s="2542"/>
      <c r="N62" s="2542"/>
      <c r="O62" s="2542"/>
      <c r="P62" s="2542"/>
      <c r="Q62" s="2542"/>
      <c r="R62" s="2542"/>
      <c r="S62" s="2542"/>
      <c r="T62" s="2542"/>
      <c r="U62" s="2542"/>
      <c r="V62" s="2542"/>
      <c r="W62" s="2542"/>
      <c r="X62" s="2542"/>
      <c r="Y62" s="2542"/>
      <c r="Z62" s="2542"/>
      <c r="AA62" s="2542"/>
      <c r="AB62" s="2542"/>
      <c r="AC62" s="2542"/>
      <c r="AD62" s="2542"/>
      <c r="AE62" s="2542"/>
      <c r="AF62" s="2542"/>
      <c r="AG62" s="2542"/>
      <c r="AH62" s="2542"/>
      <c r="AI62" s="2542"/>
      <c r="AJ62" s="2542"/>
      <c r="AK62" s="1315"/>
      <c r="AL62" s="2814"/>
      <c r="AM62" s="2814"/>
      <c r="AN62" s="2814"/>
    </row>
    <row r="63" spans="2:58" ht="12.75" customHeight="1" x14ac:dyDescent="0.15">
      <c r="B63" s="2813"/>
      <c r="C63" s="2813"/>
      <c r="D63" s="2813"/>
      <c r="E63" s="1327"/>
      <c r="F63" s="1327"/>
      <c r="G63" s="1327"/>
      <c r="H63" s="1327"/>
      <c r="I63" s="1327"/>
      <c r="J63" s="1327"/>
      <c r="K63" s="1327"/>
      <c r="L63" s="1327"/>
      <c r="M63" s="1327"/>
      <c r="N63" s="1327"/>
      <c r="O63" s="1327"/>
      <c r="P63" s="1327"/>
      <c r="Q63" s="1327"/>
      <c r="R63" s="1327"/>
      <c r="S63" s="1327"/>
      <c r="T63" s="1327"/>
      <c r="U63" s="1327"/>
      <c r="V63" s="1327"/>
      <c r="W63" s="1327"/>
      <c r="X63" s="1327"/>
      <c r="Y63" s="1327"/>
      <c r="Z63" s="1327"/>
      <c r="AA63" s="1327"/>
      <c r="AB63" s="1327"/>
      <c r="AC63" s="1327"/>
      <c r="AD63" s="1327"/>
      <c r="AE63" s="1327"/>
      <c r="AF63" s="1327"/>
      <c r="AG63" s="1327"/>
      <c r="AH63" s="1327"/>
      <c r="AI63" s="1327"/>
      <c r="AJ63" s="1327"/>
      <c r="AK63" s="1327"/>
      <c r="AL63" s="2814"/>
      <c r="AM63" s="2814"/>
      <c r="AN63" s="2814"/>
    </row>
    <row r="64" spans="2:58" ht="26.25" customHeight="1" x14ac:dyDescent="0.15">
      <c r="B64" s="2893"/>
      <c r="C64" s="2816"/>
      <c r="D64" s="2816"/>
      <c r="E64" s="1146"/>
      <c r="F64" s="2600"/>
      <c r="G64" s="2600"/>
      <c r="H64" s="2817"/>
      <c r="I64" s="2817"/>
      <c r="J64" s="2719"/>
      <c r="K64" s="2719"/>
      <c r="L64" s="2590"/>
      <c r="M64" s="2590"/>
      <c r="N64" s="2528"/>
      <c r="O64" s="2528"/>
      <c r="P64" s="2528"/>
      <c r="Q64" s="2528"/>
      <c r="R64" s="2600"/>
      <c r="S64" s="2600"/>
      <c r="T64" s="2600"/>
      <c r="U64" s="2600"/>
      <c r="V64" s="2528"/>
      <c r="W64" s="2528"/>
      <c r="X64" s="2528"/>
      <c r="Y64" s="2528"/>
      <c r="Z64" s="2528"/>
      <c r="AA64" s="2590"/>
      <c r="AB64" s="2590"/>
      <c r="AC64" s="2817"/>
      <c r="AD64" s="2817"/>
      <c r="AE64" s="2600"/>
      <c r="AF64" s="2600"/>
      <c r="AG64" s="2600"/>
      <c r="AH64" s="2600"/>
      <c r="AI64" s="2818"/>
      <c r="AJ64" s="2819"/>
      <c r="AK64" s="2819"/>
      <c r="AL64" s="1329"/>
      <c r="AM64" s="1330"/>
      <c r="AN64" s="1330"/>
    </row>
    <row r="65" spans="2:40" ht="26.25" customHeight="1" x14ac:dyDescent="0.15">
      <c r="B65" s="2893"/>
      <c r="C65" s="2816"/>
      <c r="D65" s="2816"/>
      <c r="E65" s="1146"/>
      <c r="F65" s="2600"/>
      <c r="G65" s="2600"/>
      <c r="H65" s="2817"/>
      <c r="I65" s="2817"/>
      <c r="J65" s="2719"/>
      <c r="K65" s="2719"/>
      <c r="L65" s="2590"/>
      <c r="M65" s="2590"/>
      <c r="N65" s="2528"/>
      <c r="O65" s="2528"/>
      <c r="P65" s="2528"/>
      <c r="Q65" s="2528"/>
      <c r="R65" s="2600"/>
      <c r="S65" s="2600"/>
      <c r="T65" s="2600"/>
      <c r="U65" s="2600"/>
      <c r="V65" s="2528"/>
      <c r="W65" s="2528"/>
      <c r="X65" s="2528"/>
      <c r="Y65" s="2528"/>
      <c r="Z65" s="2528"/>
      <c r="AA65" s="2590"/>
      <c r="AB65" s="2590"/>
      <c r="AC65" s="2817"/>
      <c r="AD65" s="2817"/>
      <c r="AE65" s="2600"/>
      <c r="AF65" s="2600"/>
      <c r="AG65" s="2600"/>
      <c r="AH65" s="2600"/>
      <c r="AI65" s="2818"/>
      <c r="AJ65" s="2819"/>
      <c r="AK65" s="2819"/>
      <c r="AL65" s="1330"/>
      <c r="AM65" s="1331"/>
      <c r="AN65" s="1331"/>
    </row>
    <row r="66" spans="2:40" ht="26.25" customHeight="1" x14ac:dyDescent="0.15">
      <c r="B66" s="2893"/>
      <c r="C66" s="2816"/>
      <c r="D66" s="2816"/>
      <c r="E66" s="1146"/>
      <c r="F66" s="2600"/>
      <c r="G66" s="2600"/>
      <c r="H66" s="2817"/>
      <c r="I66" s="2817"/>
      <c r="J66" s="2719"/>
      <c r="K66" s="2719"/>
      <c r="L66" s="2590"/>
      <c r="M66" s="2590"/>
      <c r="N66" s="2528"/>
      <c r="O66" s="2528"/>
      <c r="P66" s="2528"/>
      <c r="Q66" s="2528"/>
      <c r="R66" s="2600"/>
      <c r="S66" s="2600"/>
      <c r="T66" s="2600"/>
      <c r="U66" s="2600"/>
      <c r="V66" s="2528"/>
      <c r="W66" s="2528"/>
      <c r="X66" s="2528"/>
      <c r="Y66" s="2528"/>
      <c r="Z66" s="2528"/>
      <c r="AA66" s="2590"/>
      <c r="AB66" s="2590"/>
      <c r="AC66" s="2817"/>
      <c r="AD66" s="2817"/>
      <c r="AE66" s="2600"/>
      <c r="AF66" s="2600"/>
      <c r="AG66" s="2600"/>
      <c r="AH66" s="2600"/>
      <c r="AI66" s="2818"/>
      <c r="AJ66" s="2819"/>
      <c r="AK66" s="2819"/>
      <c r="AL66" s="1330"/>
      <c r="AM66" s="1331"/>
      <c r="AN66" s="1331"/>
    </row>
    <row r="67" spans="2:40" ht="26.25" customHeight="1" x14ac:dyDescent="0.15">
      <c r="B67" s="2893"/>
      <c r="C67" s="2816"/>
      <c r="D67" s="2816"/>
      <c r="E67" s="1146"/>
      <c r="F67" s="2600"/>
      <c r="G67" s="2600"/>
      <c r="H67" s="2817"/>
      <c r="I67" s="2817"/>
      <c r="J67" s="2719"/>
      <c r="K67" s="2719"/>
      <c r="L67" s="2590"/>
      <c r="M67" s="2590"/>
      <c r="N67" s="2528"/>
      <c r="O67" s="2528"/>
      <c r="P67" s="2528"/>
      <c r="Q67" s="2528"/>
      <c r="R67" s="2600"/>
      <c r="S67" s="2600"/>
      <c r="T67" s="2600"/>
      <c r="U67" s="2600"/>
      <c r="V67" s="2528"/>
      <c r="W67" s="2528"/>
      <c r="X67" s="2528"/>
      <c r="Y67" s="2528"/>
      <c r="Z67" s="2528"/>
      <c r="AA67" s="2590"/>
      <c r="AB67" s="2590"/>
      <c r="AC67" s="2817"/>
      <c r="AD67" s="2817"/>
      <c r="AE67" s="2600"/>
      <c r="AF67" s="2600"/>
      <c r="AG67" s="2600"/>
      <c r="AH67" s="2600"/>
      <c r="AI67" s="2818"/>
      <c r="AJ67" s="2819"/>
      <c r="AK67" s="2819"/>
      <c r="AL67" s="1330"/>
      <c r="AM67" s="1331"/>
      <c r="AN67" s="1331"/>
    </row>
    <row r="68" spans="2:40" ht="26.25" customHeight="1" x14ac:dyDescent="0.15">
      <c r="B68" s="2893"/>
      <c r="C68" s="2816"/>
      <c r="D68" s="2816"/>
      <c r="E68" s="1146"/>
      <c r="F68" s="2600"/>
      <c r="G68" s="2600"/>
      <c r="H68" s="2817"/>
      <c r="I68" s="2817"/>
      <c r="J68" s="2719"/>
      <c r="K68" s="2719"/>
      <c r="L68" s="2590"/>
      <c r="M68" s="2590"/>
      <c r="N68" s="2528"/>
      <c r="O68" s="2528"/>
      <c r="P68" s="2528"/>
      <c r="Q68" s="2528"/>
      <c r="R68" s="2600"/>
      <c r="S68" s="2600"/>
      <c r="T68" s="2600"/>
      <c r="U68" s="2600"/>
      <c r="V68" s="2528"/>
      <c r="W68" s="2528"/>
      <c r="X68" s="2528"/>
      <c r="Y68" s="2528"/>
      <c r="Z68" s="2528"/>
      <c r="AA68" s="2590"/>
      <c r="AB68" s="2590"/>
      <c r="AC68" s="2817"/>
      <c r="AD68" s="2817"/>
      <c r="AE68" s="2600"/>
      <c r="AF68" s="2600"/>
      <c r="AG68" s="2600"/>
      <c r="AH68" s="2600"/>
      <c r="AI68" s="2818"/>
      <c r="AJ68" s="2819"/>
      <c r="AK68" s="2819"/>
      <c r="AL68" s="2542"/>
      <c r="AM68" s="2542"/>
      <c r="AN68" s="2542"/>
    </row>
    <row r="69" spans="2:40" ht="26.25" customHeight="1" x14ac:dyDescent="0.15">
      <c r="B69" s="1338"/>
      <c r="C69" s="2820"/>
      <c r="D69" s="2820"/>
      <c r="E69" s="1146"/>
      <c r="F69" s="2590"/>
      <c r="G69" s="2590"/>
      <c r="H69" s="2557"/>
      <c r="I69" s="2557"/>
      <c r="J69" s="2719"/>
      <c r="K69" s="2719"/>
      <c r="L69" s="2590"/>
      <c r="M69" s="2590"/>
      <c r="N69" s="2694"/>
      <c r="O69" s="2694"/>
      <c r="P69" s="2694"/>
      <c r="Q69" s="2694"/>
      <c r="R69" s="2590"/>
      <c r="S69" s="2590"/>
      <c r="T69" s="2590"/>
      <c r="U69" s="2590"/>
      <c r="V69" s="2528"/>
      <c r="W69" s="2528"/>
      <c r="X69" s="2528"/>
      <c r="Y69" s="2528"/>
      <c r="Z69" s="2528"/>
      <c r="AA69" s="2590"/>
      <c r="AB69" s="2590"/>
      <c r="AC69" s="2557"/>
      <c r="AD69" s="2557"/>
      <c r="AE69" s="2590"/>
      <c r="AF69" s="2590"/>
      <c r="AG69" s="2590"/>
      <c r="AH69" s="2590"/>
      <c r="AI69" s="2821"/>
      <c r="AJ69" s="2819"/>
      <c r="AK69" s="2819"/>
      <c r="AL69" s="2542"/>
      <c r="AM69" s="2542"/>
      <c r="AN69" s="2542"/>
    </row>
    <row r="70" spans="2:40" ht="26.25" customHeight="1" x14ac:dyDescent="0.15">
      <c r="B70" s="1339"/>
      <c r="C70" s="2820"/>
      <c r="D70" s="2820"/>
      <c r="E70" s="1146"/>
      <c r="F70" s="2590"/>
      <c r="G70" s="2590"/>
      <c r="H70" s="2557"/>
      <c r="I70" s="2557"/>
      <c r="J70" s="2719"/>
      <c r="K70" s="2719"/>
      <c r="L70" s="2590"/>
      <c r="M70" s="2590"/>
      <c r="N70" s="2694"/>
      <c r="O70" s="2694"/>
      <c r="P70" s="2694"/>
      <c r="Q70" s="2694"/>
      <c r="R70" s="2590"/>
      <c r="S70" s="2590"/>
      <c r="T70" s="2590"/>
      <c r="U70" s="2590"/>
      <c r="V70" s="2528"/>
      <c r="W70" s="2528"/>
      <c r="X70" s="2528"/>
      <c r="Y70" s="2528"/>
      <c r="Z70" s="2528"/>
      <c r="AA70" s="2590"/>
      <c r="AB70" s="2590"/>
      <c r="AC70" s="2557"/>
      <c r="AD70" s="2557"/>
      <c r="AE70" s="2590"/>
      <c r="AF70" s="2590"/>
      <c r="AG70" s="2590"/>
      <c r="AH70" s="2590"/>
      <c r="AI70" s="2821"/>
      <c r="AJ70" s="2819"/>
      <c r="AK70" s="2819"/>
      <c r="AL70" s="2542"/>
      <c r="AM70" s="2542"/>
      <c r="AN70" s="2542"/>
    </row>
    <row r="71" spans="2:40" ht="26.25" customHeight="1" x14ac:dyDescent="0.15">
      <c r="B71" s="1340"/>
      <c r="C71" s="2820"/>
      <c r="D71" s="2820"/>
      <c r="E71" s="1146"/>
      <c r="F71" s="2590"/>
      <c r="G71" s="2590"/>
      <c r="H71" s="2557"/>
      <c r="I71" s="2557"/>
      <c r="J71" s="2719"/>
      <c r="K71" s="2719"/>
      <c r="L71" s="2590"/>
      <c r="M71" s="2590"/>
      <c r="N71" s="2694"/>
      <c r="O71" s="2694"/>
      <c r="P71" s="2694"/>
      <c r="Q71" s="2694"/>
      <c r="R71" s="2590"/>
      <c r="S71" s="2590"/>
      <c r="T71" s="2590"/>
      <c r="U71" s="2590"/>
      <c r="V71" s="2528"/>
      <c r="W71" s="2528"/>
      <c r="X71" s="2528"/>
      <c r="Y71" s="2528"/>
      <c r="Z71" s="2528"/>
      <c r="AA71" s="2590"/>
      <c r="AB71" s="2590"/>
      <c r="AC71" s="2557"/>
      <c r="AD71" s="2557"/>
      <c r="AE71" s="2590"/>
      <c r="AF71" s="2590"/>
      <c r="AG71" s="2590"/>
      <c r="AH71" s="2590"/>
      <c r="AI71" s="2821"/>
      <c r="AJ71" s="2819"/>
      <c r="AK71" s="2819"/>
      <c r="AL71" s="2542"/>
      <c r="AM71" s="2542"/>
      <c r="AN71" s="2542"/>
    </row>
    <row r="72" spans="2:40" ht="26.25" customHeight="1" x14ac:dyDescent="0.15">
      <c r="B72" s="2894"/>
      <c r="C72" s="2824"/>
      <c r="D72" s="2824"/>
      <c r="E72" s="1146"/>
      <c r="F72" s="2822"/>
      <c r="G72" s="2822"/>
      <c r="H72" s="1146"/>
      <c r="I72" s="1146"/>
      <c r="J72" s="1335"/>
      <c r="K72" s="1335"/>
      <c r="L72" s="2590"/>
      <c r="M72" s="2590"/>
      <c r="N72" s="2600"/>
      <c r="O72" s="2600"/>
      <c r="P72" s="2600"/>
      <c r="Q72" s="2600"/>
      <c r="R72" s="2745"/>
      <c r="S72" s="2745"/>
      <c r="T72" s="2600"/>
      <c r="U72" s="2600"/>
      <c r="V72" s="2600"/>
      <c r="W72" s="2600"/>
      <c r="X72" s="2600"/>
      <c r="Y72" s="2600"/>
      <c r="Z72" s="2600"/>
      <c r="AA72" s="2600"/>
      <c r="AB72" s="2600"/>
      <c r="AC72" s="1146"/>
      <c r="AD72" s="1146"/>
      <c r="AE72" s="2600"/>
      <c r="AF72" s="2600"/>
      <c r="AG72" s="2821"/>
      <c r="AH72" s="2821"/>
      <c r="AI72" s="1336"/>
      <c r="AJ72" s="2819"/>
      <c r="AK72" s="2819"/>
      <c r="AL72" s="2545"/>
      <c r="AM72" s="2545"/>
      <c r="AN72" s="2545"/>
    </row>
    <row r="73" spans="2:40" ht="26.25" customHeight="1" x14ac:dyDescent="0.15">
      <c r="B73" s="2894"/>
      <c r="C73" s="2824"/>
      <c r="D73" s="2824"/>
      <c r="E73" s="1146"/>
      <c r="F73" s="2822"/>
      <c r="G73" s="2822"/>
      <c r="H73" s="1146"/>
      <c r="I73" s="1146"/>
      <c r="J73" s="1335"/>
      <c r="K73" s="1335"/>
      <c r="L73" s="2600"/>
      <c r="M73" s="2600"/>
      <c r="N73" s="2600"/>
      <c r="O73" s="2600"/>
      <c r="P73" s="2600"/>
      <c r="Q73" s="2600"/>
      <c r="R73" s="2745"/>
      <c r="S73" s="2745"/>
      <c r="T73" s="2600"/>
      <c r="U73" s="2600"/>
      <c r="V73" s="2600"/>
      <c r="W73" s="2600"/>
      <c r="X73" s="2600"/>
      <c r="Y73" s="2600"/>
      <c r="Z73" s="2600"/>
      <c r="AA73" s="2600"/>
      <c r="AB73" s="2600"/>
      <c r="AC73" s="1146"/>
      <c r="AD73" s="1146"/>
      <c r="AE73" s="2600"/>
      <c r="AF73" s="2600"/>
      <c r="AG73" s="2822"/>
      <c r="AH73" s="2822"/>
      <c r="AI73" s="1337"/>
      <c r="AJ73" s="2819"/>
      <c r="AK73" s="2819"/>
      <c r="AL73" s="2545"/>
      <c r="AM73" s="2545"/>
      <c r="AN73" s="2545"/>
    </row>
    <row r="74" spans="2:40" ht="20.25" customHeight="1" x14ac:dyDescent="0.15">
      <c r="B74" s="2542"/>
      <c r="C74" s="2542"/>
      <c r="D74" s="2542"/>
      <c r="E74" s="2542"/>
      <c r="F74" s="2542"/>
      <c r="G74" s="2542"/>
      <c r="H74" s="2542"/>
      <c r="I74" s="2542"/>
      <c r="J74" s="2542"/>
      <c r="K74" s="2542"/>
      <c r="L74" s="2542"/>
      <c r="M74" s="2542"/>
      <c r="N74" s="2542"/>
      <c r="O74" s="2542"/>
      <c r="P74" s="2542"/>
      <c r="Q74" s="2542"/>
      <c r="R74" s="2542"/>
      <c r="S74" s="2542"/>
      <c r="T74" s="2542"/>
      <c r="U74" s="2542"/>
      <c r="V74" s="2542"/>
      <c r="W74" s="2542"/>
      <c r="X74" s="2542"/>
      <c r="Y74" s="2542"/>
      <c r="Z74" s="2542"/>
      <c r="AA74" s="2542"/>
      <c r="AB74" s="2542"/>
      <c r="AC74" s="2542"/>
      <c r="AD74" s="2542"/>
      <c r="AE74" s="2542"/>
      <c r="AF74" s="2542"/>
      <c r="AG74" s="2542"/>
      <c r="AH74" s="2542"/>
      <c r="AI74" s="2542"/>
      <c r="AJ74" s="2542"/>
      <c r="AK74" s="1315"/>
      <c r="AL74" s="2814"/>
      <c r="AM74" s="2814"/>
      <c r="AN74" s="2814"/>
    </row>
    <row r="75" spans="2:40" ht="12.75" customHeight="1" x14ac:dyDescent="0.15">
      <c r="B75" s="2542"/>
      <c r="C75" s="2542"/>
      <c r="D75" s="2542"/>
      <c r="E75" s="1327"/>
      <c r="F75" s="1327"/>
      <c r="G75" s="1327"/>
      <c r="H75" s="1327"/>
      <c r="I75" s="1327"/>
      <c r="J75" s="1327"/>
      <c r="K75" s="1327"/>
      <c r="L75" s="1327"/>
      <c r="M75" s="1327"/>
      <c r="N75" s="1327"/>
      <c r="O75" s="1327"/>
      <c r="P75" s="1327"/>
      <c r="Q75" s="1327"/>
      <c r="R75" s="1327"/>
      <c r="S75" s="1327"/>
      <c r="T75" s="1327"/>
      <c r="U75" s="1327"/>
      <c r="V75" s="1327"/>
      <c r="W75" s="1327"/>
      <c r="X75" s="1327"/>
      <c r="Y75" s="1327"/>
      <c r="Z75" s="1327"/>
      <c r="AA75" s="1327"/>
      <c r="AB75" s="1327"/>
      <c r="AC75" s="1327"/>
      <c r="AD75" s="1327"/>
      <c r="AE75" s="1327"/>
      <c r="AF75" s="1327"/>
      <c r="AG75" s="1327"/>
      <c r="AH75" s="1327"/>
      <c r="AI75" s="1327"/>
      <c r="AJ75" s="1327"/>
      <c r="AK75" s="1327"/>
      <c r="AL75" s="2814"/>
      <c r="AM75" s="2814"/>
      <c r="AN75" s="2814"/>
    </row>
    <row r="76" spans="2:40" ht="25.5" customHeight="1" x14ac:dyDescent="0.15">
      <c r="B76" s="2893"/>
      <c r="C76" s="2816"/>
      <c r="D76" s="2816"/>
      <c r="E76" s="1146"/>
      <c r="F76" s="2600"/>
      <c r="G76" s="2600"/>
      <c r="H76" s="2817"/>
      <c r="I76" s="2817"/>
      <c r="J76" s="2719"/>
      <c r="K76" s="2719"/>
      <c r="L76" s="2590"/>
      <c r="M76" s="2590"/>
      <c r="N76" s="2528"/>
      <c r="O76" s="2528"/>
      <c r="P76" s="2528"/>
      <c r="Q76" s="2528"/>
      <c r="R76" s="2600"/>
      <c r="S76" s="2600"/>
      <c r="T76" s="2600"/>
      <c r="U76" s="2600"/>
      <c r="V76" s="2528"/>
      <c r="W76" s="2528"/>
      <c r="X76" s="2528"/>
      <c r="Y76" s="2528"/>
      <c r="Z76" s="2528"/>
      <c r="AA76" s="2590"/>
      <c r="AB76" s="2590"/>
      <c r="AC76" s="2817"/>
      <c r="AD76" s="2817"/>
      <c r="AE76" s="2600"/>
      <c r="AF76" s="2600"/>
      <c r="AG76" s="2600"/>
      <c r="AH76" s="2600"/>
      <c r="AI76" s="2818"/>
      <c r="AJ76" s="2819"/>
      <c r="AK76" s="2819"/>
      <c r="AL76" s="1329"/>
      <c r="AM76" s="1330"/>
      <c r="AN76" s="1330"/>
    </row>
    <row r="77" spans="2:40" ht="25.5" customHeight="1" x14ac:dyDescent="0.15">
      <c r="B77" s="2893"/>
      <c r="C77" s="2816"/>
      <c r="D77" s="2816"/>
      <c r="E77" s="1146"/>
      <c r="F77" s="2600"/>
      <c r="G77" s="2600"/>
      <c r="H77" s="2817"/>
      <c r="I77" s="2817"/>
      <c r="J77" s="2719"/>
      <c r="K77" s="2719"/>
      <c r="L77" s="2590"/>
      <c r="M77" s="2590"/>
      <c r="N77" s="2528"/>
      <c r="O77" s="2528"/>
      <c r="P77" s="2528"/>
      <c r="Q77" s="2528"/>
      <c r="R77" s="2600"/>
      <c r="S77" s="2600"/>
      <c r="T77" s="2600"/>
      <c r="U77" s="2600"/>
      <c r="V77" s="2528"/>
      <c r="W77" s="2528"/>
      <c r="X77" s="2528"/>
      <c r="Y77" s="2528"/>
      <c r="Z77" s="2528"/>
      <c r="AA77" s="2590"/>
      <c r="AB77" s="2590"/>
      <c r="AC77" s="2817"/>
      <c r="AD77" s="2817"/>
      <c r="AE77" s="2600"/>
      <c r="AF77" s="2600"/>
      <c r="AG77" s="2600"/>
      <c r="AH77" s="2600"/>
      <c r="AI77" s="2818"/>
      <c r="AJ77" s="2819"/>
      <c r="AK77" s="2819"/>
      <c r="AL77" s="1330"/>
      <c r="AM77" s="1331"/>
      <c r="AN77" s="1331"/>
    </row>
    <row r="78" spans="2:40" ht="25.5" customHeight="1" x14ac:dyDescent="0.15">
      <c r="B78" s="2893"/>
      <c r="C78" s="2816"/>
      <c r="D78" s="2816"/>
      <c r="E78" s="1146"/>
      <c r="F78" s="2600"/>
      <c r="G78" s="2600"/>
      <c r="H78" s="2817"/>
      <c r="I78" s="2817"/>
      <c r="J78" s="2719"/>
      <c r="K78" s="2719"/>
      <c r="L78" s="2590"/>
      <c r="M78" s="2590"/>
      <c r="N78" s="2528"/>
      <c r="O78" s="2528"/>
      <c r="P78" s="2528"/>
      <c r="Q78" s="2528"/>
      <c r="R78" s="2600"/>
      <c r="S78" s="2600"/>
      <c r="T78" s="2600"/>
      <c r="U78" s="2600"/>
      <c r="V78" s="2528"/>
      <c r="W78" s="2528"/>
      <c r="X78" s="2528"/>
      <c r="Y78" s="2528"/>
      <c r="Z78" s="2528"/>
      <c r="AA78" s="2590"/>
      <c r="AB78" s="2590"/>
      <c r="AC78" s="2817"/>
      <c r="AD78" s="2817"/>
      <c r="AE78" s="2600"/>
      <c r="AF78" s="2600"/>
      <c r="AG78" s="2600"/>
      <c r="AH78" s="2600"/>
      <c r="AI78" s="2818"/>
      <c r="AJ78" s="2819"/>
      <c r="AK78" s="2819"/>
      <c r="AL78" s="1330"/>
      <c r="AM78" s="1331"/>
      <c r="AN78" s="1331"/>
    </row>
    <row r="79" spans="2:40" ht="25.5" customHeight="1" x14ac:dyDescent="0.15">
      <c r="B79" s="2893"/>
      <c r="C79" s="2816"/>
      <c r="D79" s="2816"/>
      <c r="E79" s="1146"/>
      <c r="F79" s="2600"/>
      <c r="G79" s="2600"/>
      <c r="H79" s="2817"/>
      <c r="I79" s="2817"/>
      <c r="J79" s="2719"/>
      <c r="K79" s="2719"/>
      <c r="L79" s="2590"/>
      <c r="M79" s="2590"/>
      <c r="N79" s="2528"/>
      <c r="O79" s="2528"/>
      <c r="P79" s="2528"/>
      <c r="Q79" s="2528"/>
      <c r="R79" s="2600"/>
      <c r="S79" s="2600"/>
      <c r="T79" s="2600"/>
      <c r="U79" s="2600"/>
      <c r="V79" s="2528"/>
      <c r="W79" s="2528"/>
      <c r="X79" s="2528"/>
      <c r="Y79" s="2528"/>
      <c r="Z79" s="2528"/>
      <c r="AA79" s="2590"/>
      <c r="AB79" s="2590"/>
      <c r="AC79" s="2817"/>
      <c r="AD79" s="2817"/>
      <c r="AE79" s="2600"/>
      <c r="AF79" s="2600"/>
      <c r="AG79" s="2600"/>
      <c r="AH79" s="2600"/>
      <c r="AI79" s="2818"/>
      <c r="AJ79" s="2819"/>
      <c r="AK79" s="2819"/>
      <c r="AL79" s="1330"/>
      <c r="AM79" s="1331"/>
      <c r="AN79" s="1331"/>
    </row>
    <row r="80" spans="2:40" ht="25.5" customHeight="1" x14ac:dyDescent="0.15">
      <c r="B80" s="2893"/>
      <c r="C80" s="2816"/>
      <c r="D80" s="2816"/>
      <c r="E80" s="1146"/>
      <c r="F80" s="2600"/>
      <c r="G80" s="2600"/>
      <c r="H80" s="2817"/>
      <c r="I80" s="2817"/>
      <c r="J80" s="2719"/>
      <c r="K80" s="2719"/>
      <c r="L80" s="2590"/>
      <c r="M80" s="2590"/>
      <c r="N80" s="2528"/>
      <c r="O80" s="2528"/>
      <c r="P80" s="2528"/>
      <c r="Q80" s="2528"/>
      <c r="R80" s="2600"/>
      <c r="S80" s="2600"/>
      <c r="T80" s="2600"/>
      <c r="U80" s="2600"/>
      <c r="V80" s="2528"/>
      <c r="W80" s="2528"/>
      <c r="X80" s="2528"/>
      <c r="Y80" s="2528"/>
      <c r="Z80" s="2528"/>
      <c r="AA80" s="2590"/>
      <c r="AB80" s="2590"/>
      <c r="AC80" s="2817"/>
      <c r="AD80" s="2817"/>
      <c r="AE80" s="2600"/>
      <c r="AF80" s="2600"/>
      <c r="AG80" s="2600"/>
      <c r="AH80" s="2600"/>
      <c r="AI80" s="2818"/>
      <c r="AJ80" s="2819"/>
      <c r="AK80" s="2819"/>
      <c r="AL80" s="2542"/>
      <c r="AM80" s="2542"/>
      <c r="AN80" s="2542"/>
    </row>
    <row r="81" spans="2:40" ht="25.5" customHeight="1" x14ac:dyDescent="0.15">
      <c r="B81" s="1341"/>
      <c r="C81" s="2820"/>
      <c r="D81" s="2820"/>
      <c r="E81" s="1146"/>
      <c r="F81" s="2590"/>
      <c r="G81" s="2590"/>
      <c r="H81" s="2557"/>
      <c r="I81" s="2557"/>
      <c r="J81" s="2719"/>
      <c r="K81" s="2719"/>
      <c r="L81" s="2590"/>
      <c r="M81" s="2590"/>
      <c r="N81" s="2694"/>
      <c r="O81" s="2694"/>
      <c r="P81" s="2694"/>
      <c r="Q81" s="2694"/>
      <c r="R81" s="2590"/>
      <c r="S81" s="2590"/>
      <c r="T81" s="2590"/>
      <c r="U81" s="2590"/>
      <c r="V81" s="2528"/>
      <c r="W81" s="2528"/>
      <c r="X81" s="2528"/>
      <c r="Y81" s="2528"/>
      <c r="Z81" s="2528"/>
      <c r="AA81" s="2590"/>
      <c r="AB81" s="2590"/>
      <c r="AC81" s="2557"/>
      <c r="AD81" s="2557"/>
      <c r="AE81" s="2590"/>
      <c r="AF81" s="2590"/>
      <c r="AG81" s="2590"/>
      <c r="AH81" s="2590"/>
      <c r="AI81" s="2821"/>
      <c r="AJ81" s="2819"/>
      <c r="AK81" s="2819"/>
      <c r="AL81" s="2542"/>
      <c r="AM81" s="2542"/>
      <c r="AN81" s="2542"/>
    </row>
    <row r="82" spans="2:40" ht="25.5" customHeight="1" x14ac:dyDescent="0.15">
      <c r="B82" s="1339"/>
      <c r="C82" s="2820"/>
      <c r="D82" s="2820"/>
      <c r="E82" s="1146"/>
      <c r="F82" s="2590"/>
      <c r="G82" s="2590"/>
      <c r="H82" s="2557"/>
      <c r="I82" s="2557"/>
      <c r="J82" s="2719"/>
      <c r="K82" s="2719"/>
      <c r="L82" s="2590"/>
      <c r="M82" s="2590"/>
      <c r="N82" s="2694"/>
      <c r="O82" s="2694"/>
      <c r="P82" s="2694"/>
      <c r="Q82" s="2694"/>
      <c r="R82" s="2590"/>
      <c r="S82" s="2590"/>
      <c r="T82" s="2590"/>
      <c r="U82" s="2590"/>
      <c r="V82" s="2528"/>
      <c r="W82" s="2528"/>
      <c r="X82" s="2528"/>
      <c r="Y82" s="2528"/>
      <c r="Z82" s="2528"/>
      <c r="AA82" s="2590"/>
      <c r="AB82" s="2590"/>
      <c r="AC82" s="2557"/>
      <c r="AD82" s="2557"/>
      <c r="AE82" s="2590"/>
      <c r="AF82" s="2590"/>
      <c r="AG82" s="2590"/>
      <c r="AH82" s="2590"/>
      <c r="AI82" s="2821"/>
      <c r="AJ82" s="2819"/>
      <c r="AK82" s="2819"/>
      <c r="AL82" s="2542"/>
      <c r="AM82" s="2542"/>
      <c r="AN82" s="2542"/>
    </row>
    <row r="83" spans="2:40" ht="25.5" customHeight="1" x14ac:dyDescent="0.15">
      <c r="B83" s="1340"/>
      <c r="C83" s="2820"/>
      <c r="D83" s="2820"/>
      <c r="E83" s="1146"/>
      <c r="F83" s="2590"/>
      <c r="G83" s="2590"/>
      <c r="H83" s="2557"/>
      <c r="I83" s="2557"/>
      <c r="J83" s="2719"/>
      <c r="K83" s="2719"/>
      <c r="L83" s="2590"/>
      <c r="M83" s="2590"/>
      <c r="N83" s="2694"/>
      <c r="O83" s="2694"/>
      <c r="P83" s="2694"/>
      <c r="Q83" s="2694"/>
      <c r="R83" s="2590"/>
      <c r="S83" s="2590"/>
      <c r="T83" s="2590"/>
      <c r="U83" s="2590"/>
      <c r="V83" s="2528"/>
      <c r="W83" s="2528"/>
      <c r="X83" s="2528"/>
      <c r="Y83" s="2528"/>
      <c r="Z83" s="2528"/>
      <c r="AA83" s="2590"/>
      <c r="AB83" s="2590"/>
      <c r="AC83" s="2557"/>
      <c r="AD83" s="2557"/>
      <c r="AE83" s="2590"/>
      <c r="AF83" s="2590"/>
      <c r="AG83" s="2590"/>
      <c r="AH83" s="2590"/>
      <c r="AI83" s="2821"/>
      <c r="AJ83" s="2819"/>
      <c r="AK83" s="2819"/>
      <c r="AL83" s="2542"/>
      <c r="AM83" s="2542"/>
      <c r="AN83" s="2542"/>
    </row>
    <row r="84" spans="2:40" ht="25.5" customHeight="1" x14ac:dyDescent="0.15">
      <c r="B84" s="2894"/>
      <c r="C84" s="2824"/>
      <c r="D84" s="2824"/>
      <c r="E84" s="1146"/>
      <c r="F84" s="2822"/>
      <c r="G84" s="2822"/>
      <c r="H84" s="1146"/>
      <c r="I84" s="1146"/>
      <c r="J84" s="1335"/>
      <c r="K84" s="1335"/>
      <c r="L84" s="2590"/>
      <c r="M84" s="2590"/>
      <c r="N84" s="2600"/>
      <c r="O84" s="2600"/>
      <c r="P84" s="2600"/>
      <c r="Q84" s="2600"/>
      <c r="R84" s="2745"/>
      <c r="S84" s="2745"/>
      <c r="T84" s="2600"/>
      <c r="U84" s="2600"/>
      <c r="V84" s="2600"/>
      <c r="W84" s="2600"/>
      <c r="X84" s="2600"/>
      <c r="Y84" s="2600"/>
      <c r="Z84" s="2600"/>
      <c r="AA84" s="2600"/>
      <c r="AB84" s="2600"/>
      <c r="AC84" s="1146"/>
      <c r="AD84" s="1146"/>
      <c r="AE84" s="2600"/>
      <c r="AF84" s="2600"/>
      <c r="AG84" s="2821"/>
      <c r="AH84" s="2821"/>
      <c r="AI84" s="1336"/>
      <c r="AJ84" s="2819"/>
      <c r="AK84" s="2819"/>
      <c r="AL84" s="2545"/>
      <c r="AM84" s="2545"/>
      <c r="AN84" s="2545"/>
    </row>
    <row r="85" spans="2:40" ht="25.5" customHeight="1" x14ac:dyDescent="0.15">
      <c r="B85" s="2894"/>
      <c r="C85" s="2824"/>
      <c r="D85" s="2824"/>
      <c r="E85" s="1146"/>
      <c r="F85" s="2822"/>
      <c r="G85" s="2822"/>
      <c r="H85" s="1146"/>
      <c r="I85" s="1146"/>
      <c r="J85" s="1335"/>
      <c r="K85" s="1335"/>
      <c r="L85" s="2600"/>
      <c r="M85" s="2600"/>
      <c r="N85" s="2600"/>
      <c r="O85" s="2600"/>
      <c r="P85" s="2600"/>
      <c r="Q85" s="2600"/>
      <c r="R85" s="2745"/>
      <c r="S85" s="2745"/>
      <c r="T85" s="2600"/>
      <c r="U85" s="2600"/>
      <c r="V85" s="2600"/>
      <c r="W85" s="2600"/>
      <c r="X85" s="2600"/>
      <c r="Y85" s="2600"/>
      <c r="Z85" s="2600"/>
      <c r="AA85" s="2600"/>
      <c r="AB85" s="2600"/>
      <c r="AC85" s="1146"/>
      <c r="AD85" s="1146"/>
      <c r="AE85" s="2600"/>
      <c r="AF85" s="2600"/>
      <c r="AG85" s="2822"/>
      <c r="AH85" s="2822"/>
      <c r="AI85" s="1337"/>
      <c r="AJ85" s="2819"/>
      <c r="AK85" s="2819"/>
      <c r="AL85" s="2545"/>
      <c r="AM85" s="2545"/>
      <c r="AN85" s="2545"/>
    </row>
    <row r="86" spans="2:40" ht="20.25" customHeight="1" x14ac:dyDescent="0.15">
      <c r="B86" s="2542"/>
      <c r="C86" s="2542"/>
      <c r="D86" s="2542"/>
      <c r="E86" s="2542"/>
      <c r="F86" s="2542"/>
      <c r="G86" s="2542"/>
      <c r="H86" s="2542"/>
      <c r="I86" s="2542"/>
      <c r="J86" s="2542"/>
      <c r="K86" s="2542"/>
      <c r="L86" s="2542"/>
      <c r="M86" s="2542"/>
      <c r="N86" s="2542"/>
      <c r="O86" s="2542"/>
      <c r="P86" s="2542"/>
      <c r="Q86" s="2542"/>
      <c r="R86" s="2542"/>
      <c r="S86" s="2542"/>
      <c r="T86" s="2542"/>
      <c r="U86" s="2542"/>
      <c r="V86" s="2542"/>
      <c r="W86" s="2542"/>
      <c r="X86" s="2542"/>
      <c r="Y86" s="2542"/>
      <c r="Z86" s="2542"/>
      <c r="AA86" s="2542"/>
      <c r="AB86" s="2542"/>
      <c r="AC86" s="2542"/>
      <c r="AD86" s="2542"/>
      <c r="AE86" s="2542"/>
      <c r="AF86" s="2542"/>
      <c r="AG86" s="2542"/>
      <c r="AH86" s="2542"/>
      <c r="AI86" s="2542"/>
      <c r="AJ86" s="2542"/>
      <c r="AK86" s="1315"/>
      <c r="AL86" s="2814"/>
      <c r="AM86" s="2814"/>
      <c r="AN86" s="2814"/>
    </row>
    <row r="87" spans="2:40" x14ac:dyDescent="0.15">
      <c r="B87" s="2542"/>
      <c r="C87" s="2542"/>
      <c r="D87" s="2542"/>
      <c r="E87" s="1327"/>
      <c r="F87" s="1327"/>
      <c r="G87" s="1327"/>
      <c r="H87" s="1327"/>
      <c r="I87" s="1327"/>
      <c r="J87" s="1327"/>
      <c r="K87" s="1327"/>
      <c r="L87" s="1327"/>
      <c r="M87" s="1327"/>
      <c r="N87" s="1327"/>
      <c r="O87" s="1327"/>
      <c r="P87" s="1327"/>
      <c r="Q87" s="1327"/>
      <c r="R87" s="1327"/>
      <c r="S87" s="1327"/>
      <c r="T87" s="1327"/>
      <c r="U87" s="1327"/>
      <c r="V87" s="1327"/>
      <c r="W87" s="1327"/>
      <c r="X87" s="1327"/>
      <c r="Y87" s="1327"/>
      <c r="Z87" s="1327"/>
      <c r="AA87" s="1327"/>
      <c r="AB87" s="1327"/>
      <c r="AC87" s="1327"/>
      <c r="AD87" s="1327"/>
      <c r="AE87" s="1327"/>
      <c r="AF87" s="1327"/>
      <c r="AG87" s="1327"/>
      <c r="AH87" s="1327"/>
      <c r="AI87" s="1327"/>
      <c r="AJ87" s="1327"/>
      <c r="AK87" s="1327"/>
      <c r="AL87" s="2814"/>
      <c r="AM87" s="2814"/>
      <c r="AN87" s="2814"/>
    </row>
    <row r="88" spans="2:40" ht="25.5" customHeight="1" x14ac:dyDescent="0.15">
      <c r="B88" s="2893"/>
      <c r="C88" s="2816"/>
      <c r="D88" s="2816"/>
      <c r="E88" s="1146"/>
      <c r="F88" s="2600"/>
      <c r="G88" s="2600"/>
      <c r="H88" s="2817"/>
      <c r="I88" s="2817"/>
      <c r="J88" s="2719"/>
      <c r="K88" s="2719"/>
      <c r="L88" s="2590"/>
      <c r="M88" s="2590"/>
      <c r="N88" s="2528"/>
      <c r="O88" s="2528"/>
      <c r="P88" s="2528"/>
      <c r="Q88" s="2528"/>
      <c r="R88" s="2600"/>
      <c r="S88" s="2600"/>
      <c r="T88" s="2600"/>
      <c r="U88" s="2600"/>
      <c r="V88" s="2528"/>
      <c r="W88" s="2528"/>
      <c r="X88" s="2528"/>
      <c r="Y88" s="2528"/>
      <c r="Z88" s="2528"/>
      <c r="AA88" s="2821"/>
      <c r="AB88" s="2821"/>
      <c r="AC88" s="2817"/>
      <c r="AD88" s="2817"/>
      <c r="AE88" s="2825"/>
      <c r="AF88" s="2825"/>
      <c r="AG88" s="2825"/>
      <c r="AH88" s="2825"/>
      <c r="AI88" s="2818"/>
      <c r="AJ88" s="2819"/>
      <c r="AK88" s="2819"/>
      <c r="AL88" s="1329"/>
      <c r="AM88" s="1330"/>
      <c r="AN88" s="1330"/>
    </row>
    <row r="89" spans="2:40" ht="25.5" customHeight="1" x14ac:dyDescent="0.15">
      <c r="B89" s="2893"/>
      <c r="C89" s="2816"/>
      <c r="D89" s="2816"/>
      <c r="E89" s="1146"/>
      <c r="F89" s="2600"/>
      <c r="G89" s="2600"/>
      <c r="H89" s="2817"/>
      <c r="I89" s="2817"/>
      <c r="J89" s="2719"/>
      <c r="K89" s="2719"/>
      <c r="L89" s="2590"/>
      <c r="M89" s="2590"/>
      <c r="N89" s="2528"/>
      <c r="O89" s="2528"/>
      <c r="P89" s="2528"/>
      <c r="Q89" s="2528"/>
      <c r="R89" s="2600"/>
      <c r="S89" s="2600"/>
      <c r="T89" s="2600"/>
      <c r="U89" s="2600"/>
      <c r="V89" s="2528"/>
      <c r="W89" s="2528"/>
      <c r="X89" s="2528"/>
      <c r="Y89" s="2528"/>
      <c r="Z89" s="2528"/>
      <c r="AA89" s="2821"/>
      <c r="AB89" s="2821"/>
      <c r="AC89" s="2817"/>
      <c r="AD89" s="2817"/>
      <c r="AE89" s="2825"/>
      <c r="AF89" s="2825"/>
      <c r="AG89" s="2825"/>
      <c r="AH89" s="2825"/>
      <c r="AI89" s="2818"/>
      <c r="AJ89" s="2819"/>
      <c r="AK89" s="2819"/>
      <c r="AL89" s="1330"/>
      <c r="AM89" s="1331"/>
      <c r="AN89" s="1331"/>
    </row>
    <row r="90" spans="2:40" ht="25.5" customHeight="1" x14ac:dyDescent="0.15">
      <c r="B90" s="2893"/>
      <c r="C90" s="2816"/>
      <c r="D90" s="2816"/>
      <c r="E90" s="1146"/>
      <c r="F90" s="2600"/>
      <c r="G90" s="2600"/>
      <c r="H90" s="2817"/>
      <c r="I90" s="2817"/>
      <c r="J90" s="2719"/>
      <c r="K90" s="2719"/>
      <c r="L90" s="2590"/>
      <c r="M90" s="2590"/>
      <c r="N90" s="2528"/>
      <c r="O90" s="2528"/>
      <c r="P90" s="2528"/>
      <c r="Q90" s="2528"/>
      <c r="R90" s="2600"/>
      <c r="S90" s="2600"/>
      <c r="T90" s="2600"/>
      <c r="U90" s="2600"/>
      <c r="V90" s="2528"/>
      <c r="W90" s="2528"/>
      <c r="X90" s="2528"/>
      <c r="Y90" s="2528"/>
      <c r="Z90" s="2528"/>
      <c r="AA90" s="2821"/>
      <c r="AB90" s="2821"/>
      <c r="AC90" s="2817"/>
      <c r="AD90" s="2817"/>
      <c r="AE90" s="2825"/>
      <c r="AF90" s="2825"/>
      <c r="AG90" s="2825"/>
      <c r="AH90" s="2825"/>
      <c r="AI90" s="2818"/>
      <c r="AJ90" s="2819"/>
      <c r="AK90" s="2819"/>
      <c r="AL90" s="1330"/>
      <c r="AM90" s="1331"/>
      <c r="AN90" s="1331"/>
    </row>
    <row r="91" spans="2:40" ht="25.5" customHeight="1" x14ac:dyDescent="0.15">
      <c r="B91" s="2893"/>
      <c r="C91" s="2816"/>
      <c r="D91" s="2816"/>
      <c r="E91" s="1146"/>
      <c r="F91" s="2600"/>
      <c r="G91" s="2600"/>
      <c r="H91" s="2817"/>
      <c r="I91" s="2817"/>
      <c r="J91" s="2719"/>
      <c r="K91" s="2719"/>
      <c r="L91" s="2590"/>
      <c r="M91" s="2590"/>
      <c r="N91" s="2528"/>
      <c r="O91" s="2528"/>
      <c r="P91" s="2528"/>
      <c r="Q91" s="2528"/>
      <c r="R91" s="2600"/>
      <c r="S91" s="2600"/>
      <c r="T91" s="2600"/>
      <c r="U91" s="2600"/>
      <c r="V91" s="2528"/>
      <c r="W91" s="2528"/>
      <c r="X91" s="2528"/>
      <c r="Y91" s="2528"/>
      <c r="Z91" s="2528"/>
      <c r="AA91" s="2821"/>
      <c r="AB91" s="2821"/>
      <c r="AC91" s="2817"/>
      <c r="AD91" s="2817"/>
      <c r="AE91" s="2825"/>
      <c r="AF91" s="2825"/>
      <c r="AG91" s="2825"/>
      <c r="AH91" s="2825"/>
      <c r="AI91" s="2818"/>
      <c r="AJ91" s="2819"/>
      <c r="AK91" s="2819"/>
      <c r="AL91" s="1330"/>
      <c r="AM91" s="1331"/>
      <c r="AN91" s="1331"/>
    </row>
    <row r="92" spans="2:40" ht="25.5" customHeight="1" x14ac:dyDescent="0.15">
      <c r="B92" s="2893"/>
      <c r="C92" s="2816"/>
      <c r="D92" s="2816"/>
      <c r="E92" s="1146"/>
      <c r="F92" s="2600"/>
      <c r="G92" s="2600"/>
      <c r="H92" s="2817"/>
      <c r="I92" s="2817"/>
      <c r="J92" s="2719"/>
      <c r="K92" s="2719"/>
      <c r="L92" s="2590"/>
      <c r="M92" s="2590"/>
      <c r="N92" s="2528"/>
      <c r="O92" s="2528"/>
      <c r="P92" s="2528"/>
      <c r="Q92" s="2528"/>
      <c r="R92" s="2600"/>
      <c r="S92" s="2600"/>
      <c r="T92" s="2600"/>
      <c r="U92" s="2600"/>
      <c r="V92" s="2528"/>
      <c r="W92" s="2528"/>
      <c r="X92" s="2528"/>
      <c r="Y92" s="2528"/>
      <c r="Z92" s="2528"/>
      <c r="AA92" s="2821"/>
      <c r="AB92" s="2821"/>
      <c r="AC92" s="2817"/>
      <c r="AD92" s="2817"/>
      <c r="AE92" s="2825"/>
      <c r="AF92" s="2825"/>
      <c r="AG92" s="2825"/>
      <c r="AH92" s="2825"/>
      <c r="AI92" s="2818"/>
      <c r="AJ92" s="2819"/>
      <c r="AK92" s="2819"/>
      <c r="AL92" s="2542"/>
      <c r="AM92" s="2542"/>
      <c r="AN92" s="2542"/>
    </row>
    <row r="93" spans="2:40" ht="25.5" customHeight="1" x14ac:dyDescent="0.15">
      <c r="B93" s="1341"/>
      <c r="C93" s="2820"/>
      <c r="D93" s="2820"/>
      <c r="E93" s="1146"/>
      <c r="F93" s="2590"/>
      <c r="G93" s="2590"/>
      <c r="H93" s="2557"/>
      <c r="I93" s="2557"/>
      <c r="J93" s="2719"/>
      <c r="K93" s="2719"/>
      <c r="L93" s="2590"/>
      <c r="M93" s="2590"/>
      <c r="N93" s="2694"/>
      <c r="O93" s="2694"/>
      <c r="P93" s="2694"/>
      <c r="Q93" s="2694"/>
      <c r="R93" s="2590"/>
      <c r="S93" s="2590"/>
      <c r="T93" s="2590"/>
      <c r="U93" s="2590"/>
      <c r="V93" s="2528"/>
      <c r="W93" s="2528"/>
      <c r="X93" s="2528"/>
      <c r="Y93" s="2528"/>
      <c r="Z93" s="2528"/>
      <c r="AA93" s="2821"/>
      <c r="AB93" s="2821"/>
      <c r="AC93" s="2557"/>
      <c r="AD93" s="2557"/>
      <c r="AE93" s="2828"/>
      <c r="AF93" s="2828"/>
      <c r="AG93" s="2828"/>
      <c r="AH93" s="2828"/>
      <c r="AI93" s="2821"/>
      <c r="AJ93" s="2819"/>
      <c r="AK93" s="2819"/>
      <c r="AL93" s="2542"/>
      <c r="AM93" s="2542"/>
      <c r="AN93" s="2542"/>
    </row>
    <row r="94" spans="2:40" ht="25.5" customHeight="1" x14ac:dyDescent="0.15">
      <c r="B94" s="1339"/>
      <c r="C94" s="2820"/>
      <c r="D94" s="2820"/>
      <c r="E94" s="1146"/>
      <c r="F94" s="2590"/>
      <c r="G94" s="2590"/>
      <c r="H94" s="2557"/>
      <c r="I94" s="2557"/>
      <c r="J94" s="2719"/>
      <c r="K94" s="2719"/>
      <c r="L94" s="2590"/>
      <c r="M94" s="2590"/>
      <c r="N94" s="2694"/>
      <c r="O94" s="2694"/>
      <c r="P94" s="2694"/>
      <c r="Q94" s="2694"/>
      <c r="R94" s="2590"/>
      <c r="S94" s="2590"/>
      <c r="T94" s="2590"/>
      <c r="U94" s="2590"/>
      <c r="V94" s="2528"/>
      <c r="W94" s="2528"/>
      <c r="X94" s="2528"/>
      <c r="Y94" s="2528"/>
      <c r="Z94" s="2528"/>
      <c r="AA94" s="2821"/>
      <c r="AB94" s="2821"/>
      <c r="AC94" s="2557"/>
      <c r="AD94" s="2557"/>
      <c r="AE94" s="2828"/>
      <c r="AF94" s="2828"/>
      <c r="AG94" s="2828"/>
      <c r="AH94" s="2828"/>
      <c r="AI94" s="2821"/>
      <c r="AJ94" s="2819"/>
      <c r="AK94" s="2819"/>
      <c r="AL94" s="2542"/>
      <c r="AM94" s="2542"/>
      <c r="AN94" s="2542"/>
    </row>
    <row r="95" spans="2:40" ht="25.5" customHeight="1" x14ac:dyDescent="0.15">
      <c r="B95" s="1340"/>
      <c r="C95" s="2820"/>
      <c r="D95" s="2820"/>
      <c r="E95" s="1146"/>
      <c r="F95" s="2590"/>
      <c r="G95" s="2590"/>
      <c r="H95" s="2557"/>
      <c r="I95" s="2557"/>
      <c r="J95" s="2719"/>
      <c r="K95" s="2719"/>
      <c r="L95" s="2590"/>
      <c r="M95" s="2590"/>
      <c r="N95" s="2694"/>
      <c r="O95" s="2694"/>
      <c r="P95" s="2694"/>
      <c r="Q95" s="2694"/>
      <c r="R95" s="2590"/>
      <c r="S95" s="2590"/>
      <c r="T95" s="2590"/>
      <c r="U95" s="2590"/>
      <c r="V95" s="2528"/>
      <c r="W95" s="2528"/>
      <c r="X95" s="2528"/>
      <c r="Y95" s="2528"/>
      <c r="Z95" s="2528"/>
      <c r="AA95" s="2821"/>
      <c r="AB95" s="2821"/>
      <c r="AC95" s="2557"/>
      <c r="AD95" s="2557"/>
      <c r="AE95" s="2828"/>
      <c r="AF95" s="2828"/>
      <c r="AG95" s="2828"/>
      <c r="AH95" s="2828"/>
      <c r="AI95" s="2821"/>
      <c r="AJ95" s="2819"/>
      <c r="AK95" s="2819"/>
      <c r="AL95" s="2542"/>
      <c r="AM95" s="2542"/>
      <c r="AN95" s="2542"/>
    </row>
    <row r="96" spans="2:40" ht="25.5" customHeight="1" x14ac:dyDescent="0.15">
      <c r="B96" s="2894"/>
      <c r="C96" s="2824"/>
      <c r="D96" s="2824"/>
      <c r="E96" s="1146"/>
      <c r="F96" s="2818"/>
      <c r="G96" s="2818"/>
      <c r="H96" s="1146"/>
      <c r="I96" s="1146"/>
      <c r="J96" s="1335"/>
      <c r="K96" s="1335"/>
      <c r="L96" s="2590"/>
      <c r="M96" s="2590"/>
      <c r="N96" s="2600"/>
      <c r="O96" s="2600"/>
      <c r="P96" s="2600"/>
      <c r="Q96" s="2600"/>
      <c r="R96" s="2745"/>
      <c r="S96" s="2745"/>
      <c r="T96" s="2600"/>
      <c r="U96" s="2600"/>
      <c r="V96" s="2600"/>
      <c r="W96" s="2600"/>
      <c r="X96" s="2600"/>
      <c r="Y96" s="2600"/>
      <c r="Z96" s="2600"/>
      <c r="AA96" s="2818"/>
      <c r="AB96" s="2818"/>
      <c r="AC96" s="1146"/>
      <c r="AD96" s="1146"/>
      <c r="AE96" s="1206"/>
      <c r="AF96" s="1206"/>
      <c r="AG96" s="2821"/>
      <c r="AH96" s="2821"/>
      <c r="AI96" s="1336"/>
      <c r="AJ96" s="2819"/>
      <c r="AK96" s="2819"/>
      <c r="AL96" s="2545"/>
      <c r="AM96" s="2545"/>
      <c r="AN96" s="2545"/>
    </row>
    <row r="97" spans="2:40" ht="25.5" customHeight="1" x14ac:dyDescent="0.15">
      <c r="B97" s="2894"/>
      <c r="C97" s="2824"/>
      <c r="D97" s="2824"/>
      <c r="E97" s="1146"/>
      <c r="F97" s="2818"/>
      <c r="G97" s="2818"/>
      <c r="H97" s="1146"/>
      <c r="I97" s="1146"/>
      <c r="J97" s="1335"/>
      <c r="K97" s="1335"/>
      <c r="L97" s="2600"/>
      <c r="M97" s="2600"/>
      <c r="N97" s="2600"/>
      <c r="O97" s="2600"/>
      <c r="P97" s="2600"/>
      <c r="Q97" s="2600"/>
      <c r="R97" s="2745"/>
      <c r="S97" s="2745"/>
      <c r="T97" s="2600"/>
      <c r="U97" s="2600"/>
      <c r="V97" s="2600"/>
      <c r="W97" s="2600"/>
      <c r="X97" s="2600"/>
      <c r="Y97" s="2600"/>
      <c r="Z97" s="2600"/>
      <c r="AA97" s="2818"/>
      <c r="AB97" s="2818"/>
      <c r="AC97" s="1146"/>
      <c r="AD97" s="1146"/>
      <c r="AE97" s="1146"/>
      <c r="AF97" s="1146"/>
      <c r="AG97" s="2822"/>
      <c r="AH97" s="2822"/>
      <c r="AI97" s="1337"/>
      <c r="AJ97" s="2819"/>
      <c r="AK97" s="2819"/>
      <c r="AL97" s="2545"/>
      <c r="AM97" s="2545"/>
      <c r="AN97" s="2545"/>
    </row>
    <row r="98" spans="2:40" ht="17.25" x14ac:dyDescent="0.15">
      <c r="B98" s="2827"/>
      <c r="C98" s="2827"/>
      <c r="D98" s="2827"/>
      <c r="E98" s="2827"/>
      <c r="F98" s="2827"/>
      <c r="G98" s="2827"/>
      <c r="H98" s="2827"/>
      <c r="I98" s="2827"/>
      <c r="J98" s="2827"/>
      <c r="K98" s="2827"/>
      <c r="L98" s="2827"/>
      <c r="M98" s="2827"/>
      <c r="N98" s="2827"/>
      <c r="O98" s="2827"/>
      <c r="P98" s="2827"/>
      <c r="Q98" s="2827"/>
      <c r="R98" s="2827"/>
      <c r="S98" s="2827"/>
      <c r="T98" s="2827"/>
      <c r="U98" s="2827"/>
      <c r="V98" s="2827"/>
      <c r="W98" s="2827"/>
      <c r="X98" s="2827"/>
      <c r="Y98" s="2827"/>
      <c r="Z98" s="2827"/>
      <c r="AA98" s="2827"/>
      <c r="AB98" s="2827"/>
      <c r="AC98" s="2827"/>
      <c r="AD98" s="2827"/>
      <c r="AE98" s="2827"/>
      <c r="AF98" s="2827"/>
      <c r="AG98" s="2827"/>
      <c r="AH98" s="2827"/>
      <c r="AI98" s="2827"/>
      <c r="AJ98" s="2827"/>
      <c r="AK98" s="2827"/>
      <c r="AL98" s="2827"/>
      <c r="AM98" s="2827"/>
      <c r="AN98" s="2827"/>
    </row>
    <row r="99" spans="2:40" x14ac:dyDescent="0.15">
      <c r="B99" s="1221"/>
      <c r="C99" s="1221"/>
      <c r="D99" s="1221"/>
      <c r="E99" s="1221"/>
      <c r="F99" s="1221"/>
      <c r="G99" s="1221"/>
      <c r="H99" s="1221"/>
      <c r="I99" s="1221"/>
      <c r="J99" s="1221"/>
      <c r="K99" s="1221"/>
      <c r="L99" s="1221"/>
      <c r="M99" s="1221"/>
      <c r="N99" s="1221"/>
      <c r="O99" s="1221"/>
      <c r="P99" s="1221"/>
      <c r="Q99" s="1221"/>
      <c r="R99" s="1221"/>
      <c r="S99" s="1221"/>
      <c r="T99" s="1221"/>
      <c r="U99" s="1221"/>
      <c r="V99" s="1221"/>
      <c r="W99" s="1221"/>
      <c r="X99" s="1221"/>
      <c r="Y99" s="1221"/>
      <c r="Z99" s="1221"/>
      <c r="AA99" s="1221"/>
      <c r="AB99" s="1221"/>
      <c r="AC99" s="1221"/>
      <c r="AD99" s="1221"/>
      <c r="AE99" s="1221"/>
      <c r="AF99" s="1221"/>
      <c r="AG99" s="1221"/>
      <c r="AH99" s="1221"/>
      <c r="AI99" s="1221"/>
      <c r="AJ99" s="1221"/>
      <c r="AK99" s="1221"/>
      <c r="AL99" s="1221"/>
      <c r="AM99" s="1221"/>
      <c r="AN99" s="1221"/>
    </row>
  </sheetData>
  <sheetProtection sheet="1" selectLockedCells="1"/>
  <mergeCells count="551">
    <mergeCell ref="O11:O12"/>
    <mergeCell ref="P11:P12"/>
    <mergeCell ref="Q11:Q12"/>
    <mergeCell ref="R11:S11"/>
    <mergeCell ref="T11:AA11"/>
    <mergeCell ref="AB11:AF11"/>
    <mergeCell ref="AG11:AK11"/>
    <mergeCell ref="R12:S14"/>
    <mergeCell ref="T12:AA14"/>
    <mergeCell ref="AB12:AB14"/>
    <mergeCell ref="AC12:AC14"/>
    <mergeCell ref="AD12:AD14"/>
    <mergeCell ref="AF12:AF14"/>
    <mergeCell ref="AG12:AG14"/>
    <mergeCell ref="AI12:AI14"/>
    <mergeCell ref="AJ12:AJ14"/>
    <mergeCell ref="AK12:AK14"/>
    <mergeCell ref="O13:O14"/>
    <mergeCell ref="P13:P14"/>
    <mergeCell ref="Q13:Q14"/>
    <mergeCell ref="B11:B14"/>
    <mergeCell ref="F11:F14"/>
    <mergeCell ref="G11:H12"/>
    <mergeCell ref="I11:I12"/>
    <mergeCell ref="J11:J12"/>
    <mergeCell ref="K11:K12"/>
    <mergeCell ref="L11:L12"/>
    <mergeCell ref="M11:M12"/>
    <mergeCell ref="N11:N12"/>
    <mergeCell ref="C13:D14"/>
    <mergeCell ref="G13:H14"/>
    <mergeCell ref="I13:I14"/>
    <mergeCell ref="J13:J14"/>
    <mergeCell ref="K13:K14"/>
    <mergeCell ref="L13:L14"/>
    <mergeCell ref="M13:M14"/>
    <mergeCell ref="N13:N14"/>
    <mergeCell ref="AL96:AN97"/>
    <mergeCell ref="L97:M97"/>
    <mergeCell ref="N97:Q97"/>
    <mergeCell ref="T97:U97"/>
    <mergeCell ref="V97:Z97"/>
    <mergeCell ref="AA97:AB97"/>
    <mergeCell ref="AG97:AH97"/>
    <mergeCell ref="B98:AN98"/>
    <mergeCell ref="F64:G68"/>
    <mergeCell ref="H64:I68"/>
    <mergeCell ref="J64:J68"/>
    <mergeCell ref="K64:K68"/>
    <mergeCell ref="L64:M68"/>
    <mergeCell ref="N64:Q68"/>
    <mergeCell ref="F69:G71"/>
    <mergeCell ref="H69:I71"/>
    <mergeCell ref="J69:J71"/>
    <mergeCell ref="K69:K71"/>
    <mergeCell ref="L69:M71"/>
    <mergeCell ref="N69:Q71"/>
    <mergeCell ref="F72:G73"/>
    <mergeCell ref="L72:M72"/>
    <mergeCell ref="L73:M73"/>
    <mergeCell ref="AE93:AF95"/>
    <mergeCell ref="AG93:AH95"/>
    <mergeCell ref="AI93:AI95"/>
    <mergeCell ref="B96:B97"/>
    <mergeCell ref="C96:D97"/>
    <mergeCell ref="F96:G97"/>
    <mergeCell ref="L96:M96"/>
    <mergeCell ref="N96:Q96"/>
    <mergeCell ref="R96:S97"/>
    <mergeCell ref="T96:U96"/>
    <mergeCell ref="V96:Z96"/>
    <mergeCell ref="AA96:AB96"/>
    <mergeCell ref="AG96:AH96"/>
    <mergeCell ref="J93:J95"/>
    <mergeCell ref="K93:K95"/>
    <mergeCell ref="L93:M95"/>
    <mergeCell ref="N93:Q95"/>
    <mergeCell ref="R93:S95"/>
    <mergeCell ref="T93:U95"/>
    <mergeCell ref="V93:Z95"/>
    <mergeCell ref="AA93:AB95"/>
    <mergeCell ref="AC93:AD95"/>
    <mergeCell ref="AG86:AH86"/>
    <mergeCell ref="AI86:AJ86"/>
    <mergeCell ref="AL86:AN87"/>
    <mergeCell ref="B88:B92"/>
    <mergeCell ref="C88:D92"/>
    <mergeCell ref="F88:G92"/>
    <mergeCell ref="H88:I92"/>
    <mergeCell ref="J88:J92"/>
    <mergeCell ref="K88:K92"/>
    <mergeCell ref="L88:M92"/>
    <mergeCell ref="N88:Q92"/>
    <mergeCell ref="R88:S92"/>
    <mergeCell ref="T88:U92"/>
    <mergeCell ref="V88:Z92"/>
    <mergeCell ref="AA88:AB92"/>
    <mergeCell ref="AC88:AD92"/>
    <mergeCell ref="AE88:AF92"/>
    <mergeCell ref="AG88:AH92"/>
    <mergeCell ref="AI88:AI92"/>
    <mergeCell ref="AJ88:AK97"/>
    <mergeCell ref="AL92:AN95"/>
    <mergeCell ref="C93:D95"/>
    <mergeCell ref="F93:G95"/>
    <mergeCell ref="H93:I95"/>
    <mergeCell ref="AL84:AN85"/>
    <mergeCell ref="L85:M85"/>
    <mergeCell ref="N85:Q85"/>
    <mergeCell ref="T85:U85"/>
    <mergeCell ref="V85:Z85"/>
    <mergeCell ref="AA85:AB85"/>
    <mergeCell ref="AE85:AF85"/>
    <mergeCell ref="AG85:AH85"/>
    <mergeCell ref="B86:B87"/>
    <mergeCell ref="C86:D87"/>
    <mergeCell ref="E86:F86"/>
    <mergeCell ref="G86:H86"/>
    <mergeCell ref="I86:J86"/>
    <mergeCell ref="K86:L86"/>
    <mergeCell ref="M86:N86"/>
    <mergeCell ref="O86:P86"/>
    <mergeCell ref="Q86:R86"/>
    <mergeCell ref="S86:T86"/>
    <mergeCell ref="U86:V86"/>
    <mergeCell ref="W86:X86"/>
    <mergeCell ref="Y86:Z86"/>
    <mergeCell ref="AA86:AB86"/>
    <mergeCell ref="AC86:AD86"/>
    <mergeCell ref="AE86:AF86"/>
    <mergeCell ref="AI81:AI83"/>
    <mergeCell ref="B84:B85"/>
    <mergeCell ref="C84:D85"/>
    <mergeCell ref="F84:G85"/>
    <mergeCell ref="L84:M84"/>
    <mergeCell ref="N84:Q84"/>
    <mergeCell ref="R84:S85"/>
    <mergeCell ref="T84:U84"/>
    <mergeCell ref="V84:Z84"/>
    <mergeCell ref="AA84:AB84"/>
    <mergeCell ref="AE84:AF84"/>
    <mergeCell ref="AG84:AH84"/>
    <mergeCell ref="L81:M83"/>
    <mergeCell ref="N81:Q83"/>
    <mergeCell ref="R81:S83"/>
    <mergeCell ref="T81:U83"/>
    <mergeCell ref="V81:Z83"/>
    <mergeCell ref="AA81:AB83"/>
    <mergeCell ref="AC81:AD83"/>
    <mergeCell ref="AE81:AF83"/>
    <mergeCell ref="AG81:AH83"/>
    <mergeCell ref="AL74:AN75"/>
    <mergeCell ref="B76:B80"/>
    <mergeCell ref="C76:D80"/>
    <mergeCell ref="F76:G80"/>
    <mergeCell ref="H76:I80"/>
    <mergeCell ref="J76:J80"/>
    <mergeCell ref="K76:K80"/>
    <mergeCell ref="L76:M80"/>
    <mergeCell ref="N76:Q80"/>
    <mergeCell ref="R76:S80"/>
    <mergeCell ref="T76:U80"/>
    <mergeCell ref="V76:Z80"/>
    <mergeCell ref="AA76:AB80"/>
    <mergeCell ref="AC76:AD80"/>
    <mergeCell ref="AE76:AF80"/>
    <mergeCell ref="AG76:AH80"/>
    <mergeCell ref="AI76:AI80"/>
    <mergeCell ref="AJ76:AK85"/>
    <mergeCell ref="AL80:AN83"/>
    <mergeCell ref="C81:D83"/>
    <mergeCell ref="F81:G83"/>
    <mergeCell ref="H81:I83"/>
    <mergeCell ref="J81:J83"/>
    <mergeCell ref="K81:K83"/>
    <mergeCell ref="S74:T74"/>
    <mergeCell ref="U74:V74"/>
    <mergeCell ref="W74:X74"/>
    <mergeCell ref="Y74:Z74"/>
    <mergeCell ref="AA74:AB74"/>
    <mergeCell ref="AC74:AD74"/>
    <mergeCell ref="AE74:AF74"/>
    <mergeCell ref="AG74:AH74"/>
    <mergeCell ref="AI74:AJ74"/>
    <mergeCell ref="B74:B75"/>
    <mergeCell ref="C74:D75"/>
    <mergeCell ref="E74:F74"/>
    <mergeCell ref="G74:H74"/>
    <mergeCell ref="I74:J74"/>
    <mergeCell ref="K74:L74"/>
    <mergeCell ref="M74:N74"/>
    <mergeCell ref="O74:P74"/>
    <mergeCell ref="Q74:R74"/>
    <mergeCell ref="B72:B73"/>
    <mergeCell ref="C72:D73"/>
    <mergeCell ref="N72:Q72"/>
    <mergeCell ref="R72:S73"/>
    <mergeCell ref="T72:U72"/>
    <mergeCell ref="V72:Z72"/>
    <mergeCell ref="AA72:AB72"/>
    <mergeCell ref="AE72:AF72"/>
    <mergeCell ref="AG72:AH72"/>
    <mergeCell ref="N73:Q73"/>
    <mergeCell ref="T73:U73"/>
    <mergeCell ref="V73:Z73"/>
    <mergeCell ref="AA73:AB73"/>
    <mergeCell ref="AE73:AF73"/>
    <mergeCell ref="AG73:AH73"/>
    <mergeCell ref="AI64:AI68"/>
    <mergeCell ref="AJ64:AK73"/>
    <mergeCell ref="AL68:AN71"/>
    <mergeCell ref="C69:D71"/>
    <mergeCell ref="R69:S71"/>
    <mergeCell ref="T69:U71"/>
    <mergeCell ref="V69:Z71"/>
    <mergeCell ref="AA69:AB71"/>
    <mergeCell ref="AC69:AD71"/>
    <mergeCell ref="AE69:AF71"/>
    <mergeCell ref="AG69:AH71"/>
    <mergeCell ref="AI69:AI71"/>
    <mergeCell ref="AL72:AN73"/>
    <mergeCell ref="B64:B68"/>
    <mergeCell ref="C64:D68"/>
    <mergeCell ref="R64:S68"/>
    <mergeCell ref="T64:U68"/>
    <mergeCell ref="V64:Z68"/>
    <mergeCell ref="AA64:AB68"/>
    <mergeCell ref="AC64:AD68"/>
    <mergeCell ref="AE64:AF68"/>
    <mergeCell ref="AG64:AH68"/>
    <mergeCell ref="AM59:AN59"/>
    <mergeCell ref="AM60:AN60"/>
    <mergeCell ref="B61:D61"/>
    <mergeCell ref="AJ61:AM61"/>
    <mergeCell ref="B62:B63"/>
    <mergeCell ref="C62:D63"/>
    <mergeCell ref="E62:F62"/>
    <mergeCell ref="G62:H62"/>
    <mergeCell ref="I62:J62"/>
    <mergeCell ref="K62:L62"/>
    <mergeCell ref="M62:N62"/>
    <mergeCell ref="O62:P62"/>
    <mergeCell ref="Q62:R62"/>
    <mergeCell ref="S62:T62"/>
    <mergeCell ref="U62:V62"/>
    <mergeCell ref="W62:X62"/>
    <mergeCell ref="Y62:Z62"/>
    <mergeCell ref="AA62:AB62"/>
    <mergeCell ref="AC62:AD62"/>
    <mergeCell ref="AE62:AF62"/>
    <mergeCell ref="AG62:AH62"/>
    <mergeCell ref="AI62:AJ62"/>
    <mergeCell ref="AL62:AN63"/>
    <mergeCell ref="AH55:AH56"/>
    <mergeCell ref="AI55:AI56"/>
    <mergeCell ref="AJ55:AJ56"/>
    <mergeCell ref="AK55:AL55"/>
    <mergeCell ref="I56:J56"/>
    <mergeCell ref="AK56:AL56"/>
    <mergeCell ref="B57:C60"/>
    <mergeCell ref="D57:E57"/>
    <mergeCell ref="F57:Q57"/>
    <mergeCell ref="R57:AA57"/>
    <mergeCell ref="AB57:AK57"/>
    <mergeCell ref="AL57:AN58"/>
    <mergeCell ref="D58:E60"/>
    <mergeCell ref="F58:Q60"/>
    <mergeCell ref="R58:T60"/>
    <mergeCell ref="U58:U60"/>
    <mergeCell ref="V58:W60"/>
    <mergeCell ref="X58:X60"/>
    <mergeCell ref="Y58:AA60"/>
    <mergeCell ref="AB58:AD60"/>
    <mergeCell ref="AE58:AE60"/>
    <mergeCell ref="AF58:AG60"/>
    <mergeCell ref="AH58:AH60"/>
    <mergeCell ref="AI58:AK60"/>
    <mergeCell ref="B54:AA54"/>
    <mergeCell ref="AB54:AK54"/>
    <mergeCell ref="B55:C56"/>
    <mergeCell ref="D55:H56"/>
    <mergeCell ref="I55:J55"/>
    <mergeCell ref="K55:M56"/>
    <mergeCell ref="N55:O56"/>
    <mergeCell ref="P55:P56"/>
    <mergeCell ref="Q55:R56"/>
    <mergeCell ref="S55:S56"/>
    <mergeCell ref="T55:T56"/>
    <mergeCell ref="U55:U56"/>
    <mergeCell ref="V55:V56"/>
    <mergeCell ref="W55:W56"/>
    <mergeCell ref="X55:X56"/>
    <mergeCell ref="Y55:Y56"/>
    <mergeCell ref="Z55:Z56"/>
    <mergeCell ref="AA55:AA56"/>
    <mergeCell ref="AB55:AB56"/>
    <mergeCell ref="AC55:AC56"/>
    <mergeCell ref="AD55:AD56"/>
    <mergeCell ref="AE55:AE56"/>
    <mergeCell ref="AF55:AF56"/>
    <mergeCell ref="AG55:AG56"/>
    <mergeCell ref="K9:M10"/>
    <mergeCell ref="AK9:AL9"/>
    <mergeCell ref="AK10:AL10"/>
    <mergeCell ref="AJ9:AJ10"/>
    <mergeCell ref="S9:S10"/>
    <mergeCell ref="AE12:AE14"/>
    <mergeCell ref="AH12:AH14"/>
    <mergeCell ref="AH9:AH10"/>
    <mergeCell ref="AI9:AI10"/>
    <mergeCell ref="AG9:AG10"/>
    <mergeCell ref="AE9:AE10"/>
    <mergeCell ref="AA9:AA10"/>
    <mergeCell ref="AC9:AC10"/>
    <mergeCell ref="T9:T10"/>
    <mergeCell ref="U9:U10"/>
    <mergeCell ref="N9:O10"/>
    <mergeCell ref="P9:P10"/>
    <mergeCell ref="Q9:R10"/>
    <mergeCell ref="V9:V10"/>
    <mergeCell ref="Y9:Y10"/>
    <mergeCell ref="X9:X10"/>
    <mergeCell ref="Z9:Z10"/>
    <mergeCell ref="W9:W10"/>
    <mergeCell ref="AB9:AB10"/>
    <mergeCell ref="L50:M50"/>
    <mergeCell ref="L51:M51"/>
    <mergeCell ref="L47:M49"/>
    <mergeCell ref="L42:M46"/>
    <mergeCell ref="AD9:AD10"/>
    <mergeCell ref="AF9:AF10"/>
    <mergeCell ref="AE39:AF39"/>
    <mergeCell ref="AG39:AH39"/>
    <mergeCell ref="T50:U50"/>
    <mergeCell ref="V50:Z50"/>
    <mergeCell ref="AG50:AH50"/>
    <mergeCell ref="AA39:AB39"/>
    <mergeCell ref="N47:Q49"/>
    <mergeCell ref="R47:S49"/>
    <mergeCell ref="N42:Q46"/>
    <mergeCell ref="R42:S46"/>
    <mergeCell ref="R50:S51"/>
    <mergeCell ref="AC42:AD46"/>
    <mergeCell ref="AE42:AF46"/>
    <mergeCell ref="AG42:AH46"/>
    <mergeCell ref="AA26:AB26"/>
    <mergeCell ref="AG51:AH51"/>
    <mergeCell ref="T47:U49"/>
    <mergeCell ref="V47:Z49"/>
    <mergeCell ref="B42:B46"/>
    <mergeCell ref="B50:B51"/>
    <mergeCell ref="C42:D46"/>
    <mergeCell ref="C47:D49"/>
    <mergeCell ref="C50:D51"/>
    <mergeCell ref="F47:G49"/>
    <mergeCell ref="H47:I49"/>
    <mergeCell ref="J47:J49"/>
    <mergeCell ref="K47:K49"/>
    <mergeCell ref="F42:G46"/>
    <mergeCell ref="H42:I46"/>
    <mergeCell ref="J42:J46"/>
    <mergeCell ref="K42:K46"/>
    <mergeCell ref="F50:G51"/>
    <mergeCell ref="Q28:R28"/>
    <mergeCell ref="N35:Q37"/>
    <mergeCell ref="R35:S37"/>
    <mergeCell ref="AC35:AD37"/>
    <mergeCell ref="N30:Q34"/>
    <mergeCell ref="N51:Q51"/>
    <mergeCell ref="N50:Q50"/>
    <mergeCell ref="V51:Z51"/>
    <mergeCell ref="AA50:AB50"/>
    <mergeCell ref="AA51:AB51"/>
    <mergeCell ref="T51:U51"/>
    <mergeCell ref="T42:U46"/>
    <mergeCell ref="V42:Z46"/>
    <mergeCell ref="Y40:Z40"/>
    <mergeCell ref="N3:AI3"/>
    <mergeCell ref="B2:D3"/>
    <mergeCell ref="E2:I3"/>
    <mergeCell ref="AL16:AN17"/>
    <mergeCell ref="AA40:AB40"/>
    <mergeCell ref="AC40:AD40"/>
    <mergeCell ref="AE40:AF40"/>
    <mergeCell ref="AG40:AH40"/>
    <mergeCell ref="AI40:AJ40"/>
    <mergeCell ref="B9:C10"/>
    <mergeCell ref="M16:N16"/>
    <mergeCell ref="O16:P16"/>
    <mergeCell ref="Q16:R16"/>
    <mergeCell ref="S16:T16"/>
    <mergeCell ref="U16:V16"/>
    <mergeCell ref="W16:X16"/>
    <mergeCell ref="Y16:Z16"/>
    <mergeCell ref="C23:D25"/>
    <mergeCell ref="AA23:AB25"/>
    <mergeCell ref="R30:S34"/>
    <mergeCell ref="T27:U27"/>
    <mergeCell ref="AA27:AB27"/>
    <mergeCell ref="AE27:AF27"/>
    <mergeCell ref="AG27:AH27"/>
    <mergeCell ref="AQ17:AQ18"/>
    <mergeCell ref="B15:D15"/>
    <mergeCell ref="B18:B22"/>
    <mergeCell ref="C18:D22"/>
    <mergeCell ref="B16:B17"/>
    <mergeCell ref="C16:D17"/>
    <mergeCell ref="E16:F16"/>
    <mergeCell ref="G16:H16"/>
    <mergeCell ref="I16:J16"/>
    <mergeCell ref="K16:L16"/>
    <mergeCell ref="AQ19:AQ20"/>
    <mergeCell ref="T18:U22"/>
    <mergeCell ref="AI18:AI22"/>
    <mergeCell ref="AA16:AB16"/>
    <mergeCell ref="AC16:AD16"/>
    <mergeCell ref="AE16:AF16"/>
    <mergeCell ref="AG16:AH16"/>
    <mergeCell ref="AI16:AJ16"/>
    <mergeCell ref="V18:Z22"/>
    <mergeCell ref="AI15:AM15"/>
    <mergeCell ref="AR31:AS31"/>
    <mergeCell ref="B30:B34"/>
    <mergeCell ref="C30:D34"/>
    <mergeCell ref="AI30:AI34"/>
    <mergeCell ref="N27:Q27"/>
    <mergeCell ref="N26:Q26"/>
    <mergeCell ref="E28:F28"/>
    <mergeCell ref="G28:H28"/>
    <mergeCell ref="I28:J28"/>
    <mergeCell ref="K28:L28"/>
    <mergeCell ref="M28:N28"/>
    <mergeCell ref="O28:P28"/>
    <mergeCell ref="T26:U26"/>
    <mergeCell ref="V26:Z26"/>
    <mergeCell ref="AL26:AN27"/>
    <mergeCell ref="AL28:AN29"/>
    <mergeCell ref="B28:B29"/>
    <mergeCell ref="C28:D29"/>
    <mergeCell ref="AJ30:AK39"/>
    <mergeCell ref="AA35:AB37"/>
    <mergeCell ref="T38:U38"/>
    <mergeCell ref="V38:Z38"/>
    <mergeCell ref="AA38:AB38"/>
    <mergeCell ref="V39:Z39"/>
    <mergeCell ref="AL38:AN39"/>
    <mergeCell ref="B38:B39"/>
    <mergeCell ref="E40:F40"/>
    <mergeCell ref="G40:H40"/>
    <mergeCell ref="I40:J40"/>
    <mergeCell ref="K40:L40"/>
    <mergeCell ref="F38:G39"/>
    <mergeCell ref="K35:K37"/>
    <mergeCell ref="L35:M37"/>
    <mergeCell ref="M40:N40"/>
    <mergeCell ref="N39:Q39"/>
    <mergeCell ref="N38:Q38"/>
    <mergeCell ref="L38:M38"/>
    <mergeCell ref="L39:M39"/>
    <mergeCell ref="AL40:AN41"/>
    <mergeCell ref="AG35:AH37"/>
    <mergeCell ref="O40:P40"/>
    <mergeCell ref="Q40:R40"/>
    <mergeCell ref="S40:T40"/>
    <mergeCell ref="T35:U37"/>
    <mergeCell ref="R38:S39"/>
    <mergeCell ref="AE38:AF38"/>
    <mergeCell ref="AG38:AH38"/>
    <mergeCell ref="T39:U39"/>
    <mergeCell ref="AA47:AB49"/>
    <mergeCell ref="AC47:AD49"/>
    <mergeCell ref="U40:V40"/>
    <mergeCell ref="W40:X40"/>
    <mergeCell ref="AG28:AH28"/>
    <mergeCell ref="V35:Z37"/>
    <mergeCell ref="T30:U34"/>
    <mergeCell ref="V30:Z34"/>
    <mergeCell ref="AA30:AB34"/>
    <mergeCell ref="AC30:AD34"/>
    <mergeCell ref="AE30:AF34"/>
    <mergeCell ref="AG30:AH34"/>
    <mergeCell ref="AE35:AF37"/>
    <mergeCell ref="T23:U25"/>
    <mergeCell ref="AI23:AI25"/>
    <mergeCell ref="AG18:AH22"/>
    <mergeCell ref="V23:Z25"/>
    <mergeCell ref="S28:T28"/>
    <mergeCell ref="U28:V28"/>
    <mergeCell ref="W28:X28"/>
    <mergeCell ref="Y28:Z28"/>
    <mergeCell ref="AA28:AB28"/>
    <mergeCell ref="AC28:AD28"/>
    <mergeCell ref="V27:Z27"/>
    <mergeCell ref="AI28:AJ28"/>
    <mergeCell ref="AJ18:AK27"/>
    <mergeCell ref="AG26:AH26"/>
    <mergeCell ref="AE18:AF22"/>
    <mergeCell ref="AA18:AB22"/>
    <mergeCell ref="AC18:AD22"/>
    <mergeCell ref="AG23:AH25"/>
    <mergeCell ref="AE26:AF26"/>
    <mergeCell ref="AC23:AD25"/>
    <mergeCell ref="AE23:AF25"/>
    <mergeCell ref="B4:AD4"/>
    <mergeCell ref="B5:AD5"/>
    <mergeCell ref="AE5:AE6"/>
    <mergeCell ref="AF5:AG6"/>
    <mergeCell ref="AH5:AI5"/>
    <mergeCell ref="AI35:AI37"/>
    <mergeCell ref="AI42:AI46"/>
    <mergeCell ref="B8:AA8"/>
    <mergeCell ref="C35:D37"/>
    <mergeCell ref="B26:B27"/>
    <mergeCell ref="C26:D27"/>
    <mergeCell ref="F35:G37"/>
    <mergeCell ref="H35:I37"/>
    <mergeCell ref="J35:J37"/>
    <mergeCell ref="F19:I21"/>
    <mergeCell ref="F22:I22"/>
    <mergeCell ref="F30:G34"/>
    <mergeCell ref="H30:I34"/>
    <mergeCell ref="J30:J34"/>
    <mergeCell ref="K30:K34"/>
    <mergeCell ref="L30:M34"/>
    <mergeCell ref="C38:D39"/>
    <mergeCell ref="B40:B41"/>
    <mergeCell ref="C40:D41"/>
    <mergeCell ref="AJ5:AK5"/>
    <mergeCell ref="AL5:AM5"/>
    <mergeCell ref="AH6:AI6"/>
    <mergeCell ref="AJ6:AK6"/>
    <mergeCell ref="AL6:AM6"/>
    <mergeCell ref="B52:AN52"/>
    <mergeCell ref="AB8:AK8"/>
    <mergeCell ref="C6:S6"/>
    <mergeCell ref="AJ42:AK51"/>
    <mergeCell ref="AL22:AN25"/>
    <mergeCell ref="AL34:AN37"/>
    <mergeCell ref="AL46:AN49"/>
    <mergeCell ref="AL50:AN51"/>
    <mergeCell ref="AM13:AN13"/>
    <mergeCell ref="AM14:AN14"/>
    <mergeCell ref="AL11:AN12"/>
    <mergeCell ref="D9:H10"/>
    <mergeCell ref="I9:J9"/>
    <mergeCell ref="I10:J10"/>
    <mergeCell ref="AA42:AB46"/>
    <mergeCell ref="AI47:AI49"/>
    <mergeCell ref="AE28:AF28"/>
    <mergeCell ref="AE47:AF49"/>
    <mergeCell ref="AG47:AH49"/>
  </mergeCells>
  <phoneticPr fontId="1"/>
  <conditionalFormatting sqref="AJ6 AL6">
    <cfRule type="expression" dxfId="10" priority="1">
      <formula>$BA$5&lt;&gt;" "</formula>
    </cfRule>
  </conditionalFormatting>
  <dataValidations count="15">
    <dataValidation showInputMessage="1" showErrorMessage="1" sqref="AL13:AL14 AL59:AL60" xr:uid="{83D6BB52-29D2-4DF2-ACC9-9D2B94A2C54C}"/>
    <dataValidation type="list" allowBlank="1" showInputMessage="1" showErrorMessage="1" sqref="T6" xr:uid="{DCB8761E-58BE-499C-B235-A43D5B2AADC1}">
      <formula1>"OK"</formula1>
    </dataValidation>
    <dataValidation type="list" allowBlank="1" showInputMessage="1" showErrorMessage="1" sqref="P9 P55" xr:uid="{B212A573-53B7-4CBA-829B-55CD7084AEE2}">
      <formula1>"市,区,町,村"</formula1>
    </dataValidation>
    <dataValidation type="list" allowBlank="1" showInputMessage="1" showErrorMessage="1" sqref="AG47:AH49 AG93:AH95" xr:uid="{29BDF658-531D-4918-BF73-1108BF18DA5B}">
      <formula1>$BN$8:$BN$17</formula1>
    </dataValidation>
    <dataValidation type="list" allowBlank="1" showInputMessage="1" showErrorMessage="1" sqref="AG42:AH46 AG88:AH92" xr:uid="{24AE94D1-52BC-4591-B931-550D00382FCF}">
      <formula1>$BM$8:$BM$17</formula1>
    </dataValidation>
    <dataValidation type="list" allowBlank="1" showInputMessage="1" showErrorMessage="1" sqref="AE47:AF49 AE93:AF95" xr:uid="{750C416F-F502-451C-BB2C-B06826112AC4}">
      <formula1>$BL$8:$BL$17</formula1>
    </dataValidation>
    <dataValidation type="list" allowBlank="1" showInputMessage="1" showErrorMessage="1" sqref="AE42:AF46 AE88:AF92" xr:uid="{AAFAF568-57F8-45AA-82BC-2AFDC920E9BE}">
      <formula1>$BK$8:$BK$17</formula1>
    </dataValidation>
    <dataValidation type="list" allowBlank="1" showInputMessage="1" showErrorMessage="1" sqref="T26 AE50:AF50 AE96:AF96" xr:uid="{A218EB51-7DD2-44EF-A335-F17D735FDC5D}">
      <formula1>$AS$8:$AS$11</formula1>
    </dataValidation>
    <dataValidation type="list" allowBlank="1" showInputMessage="1" showErrorMessage="1" sqref="AH6:AM6" xr:uid="{0C353966-8506-43F9-A543-F9E0163A3A62}">
      <formula1>$AQ$8</formula1>
    </dataValidation>
    <dataValidation type="list" allowBlank="1" showInputMessage="1" showErrorMessage="1" sqref="M2 O2" xr:uid="{380EAC31-1307-4157-80A1-C988470ACAEC}">
      <formula1>$AR$8</formula1>
    </dataValidation>
    <dataValidation type="list" allowBlank="1" showInputMessage="1" showErrorMessage="1" sqref="M3" xr:uid="{CB23D2C9-AC1C-4CB5-B111-18079CBC03BA}">
      <formula1>"○"</formula1>
    </dataValidation>
    <dataValidation type="list" allowBlank="1" showInputMessage="1" showErrorMessage="1" sqref="T27:U27" xr:uid="{89E29EC1-C74B-4D9E-B870-E6C464513AA7}">
      <formula1>$AT$8:$AT$15</formula1>
    </dataValidation>
    <dataValidation type="list" allowBlank="1" showInputMessage="1" showErrorMessage="1" sqref="V26:Z26 V72:Z72 V50:Z50 V84:Z84 V96:Z96 V38:Z38" xr:uid="{2FE85E3F-860E-4296-9603-57089DA83D4B}">
      <formula1>$AS$8:$AS$12</formula1>
    </dataValidation>
    <dataValidation type="list" allowBlank="1" showInputMessage="1" showErrorMessage="1" sqref="AA47:AB49 AA93:AB95" xr:uid="{4326B32B-7059-4ECD-B0CB-CD2E51534640}">
      <formula1>$BD$8:$BD$17</formula1>
    </dataValidation>
    <dataValidation type="list" allowBlank="1" showInputMessage="1" showErrorMessage="1" sqref="AA42:AB46 AA88:AB92" xr:uid="{3D869E20-E653-41FF-A915-9215593BB5F3}">
      <formula1>$BC$8:$BC$17</formula1>
    </dataValidation>
  </dataValidations>
  <printOptions horizontalCentered="1" verticalCentered="1"/>
  <pageMargins left="0.59055118110236227" right="0.35433070866141736" top="0" bottom="0" header="0" footer="0"/>
  <pageSetup paperSize="9" scale="56" orientation="landscape" blackAndWhite="1" r:id="rId1"/>
  <headerFooter scaleWithDoc="0">
    <oddFooter>&amp;L&amp;G&amp;R⑥</oddFooter>
  </headerFooter>
  <rowBreaks count="1" manualBreakCount="1">
    <brk id="25" min="1" max="39" man="1"/>
  </rowBreaks>
  <colBreaks count="1" manualBreakCount="1">
    <brk id="21" max="51" man="1"/>
  </colBreaks>
  <drawing r:id="rId2"/>
  <legacyDrawingHF r:id="rId3"/>
  <extLst>
    <ext xmlns:x14="http://schemas.microsoft.com/office/spreadsheetml/2009/9/main" uri="{CCE6A557-97BC-4b89-ADB6-D9C93CAAB3DF}">
      <x14:dataValidations xmlns:xm="http://schemas.microsoft.com/office/excel/2006/main" count="26">
        <x14:dataValidation type="list" allowBlank="1" showInputMessage="1" showErrorMessage="1" xr:uid="{B55580C3-C402-4925-BBC8-E94C2CF6C80F}">
          <x14:formula1>
            <xm:f>リスト!$C$4:$C$6</xm:f>
          </x14:formula1>
          <xm:sqref>AE73:AF73 J73:Q73 AE27:AF27 V27:AB27 J39:Q39 T51:Z51 J51:Q51 T97:Z97 J97:Q97 T85:AB85 AE85:AF85 J85:Q85 T73:AB73 T39:AB39 AE39:AF39</xm:sqref>
        </x14:dataValidation>
        <x14:dataValidation type="list" allowBlank="1" showInputMessage="1" showErrorMessage="1" xr:uid="{EAFC6F0B-D082-46B3-88DE-1C3E242624FC}">
          <x14:formula1>
            <xm:f>リスト!$B$4:$B$7</xm:f>
          </x14:formula1>
          <xm:sqref>AA72 T72 J38:M38 AE26 AA26 T38 AA50 J50:M50 T50 J96:M96 T96 J84:M84 AE84 AA84 T84 AA96 J72:M72 AE72 AE38 AA38</xm:sqref>
        </x14:dataValidation>
        <x14:dataValidation type="list" allowBlank="1" showInputMessage="1" showErrorMessage="1" xr:uid="{5E173168-F494-4581-953F-042A3C35E354}">
          <x14:formula1>
            <xm:f>リスト!$W$4:$W$13</xm:f>
          </x14:formula1>
          <xm:sqref>AG69:AH71 AG23:AH25 AG81:AH83 AG35:AH37</xm:sqref>
        </x14:dataValidation>
        <x14:dataValidation type="list" allowBlank="1" showInputMessage="1" showErrorMessage="1" xr:uid="{0DCC6DA4-910D-4A25-8CB0-5BE9A6846CE8}">
          <x14:formula1>
            <xm:f>リスト!$V$4:$V$13</xm:f>
          </x14:formula1>
          <xm:sqref>AG64:AH68 AG18:AH22 AG76:AH80 AG30:AH34</xm:sqref>
        </x14:dataValidation>
        <x14:dataValidation type="list" allowBlank="1" showInputMessage="1" showErrorMessage="1" xr:uid="{ED7D086C-3970-4884-9276-E24562D8F760}">
          <x14:formula1>
            <xm:f>リスト!$U$4:$U$13</xm:f>
          </x14:formula1>
          <xm:sqref>AE69:AF71 AE23:AF25 AE81:AF83 AE35:AF37</xm:sqref>
        </x14:dataValidation>
        <x14:dataValidation type="list" allowBlank="1" showInputMessage="1" showErrorMessage="1" xr:uid="{2F810B5F-8F0E-49C2-8378-A683564AD72A}">
          <x14:formula1>
            <xm:f>リスト!$T$4:$T$13</xm:f>
          </x14:formula1>
          <xm:sqref>AE64:AF68 AE18:AF22 AE76:AF80 AE30:AF34</xm:sqref>
        </x14:dataValidation>
        <x14:dataValidation type="list" allowBlank="1" showInputMessage="1" showErrorMessage="1" xr:uid="{8F698EF3-11A3-46C5-9E43-BD777598E7D3}">
          <x14:formula1>
            <xm:f>リスト!$S$4:$S$16</xm:f>
          </x14:formula1>
          <xm:sqref>AA69:AB71 AA23:AB25 AA81:AB83 AA35:AB37</xm:sqref>
        </x14:dataValidation>
        <x14:dataValidation type="list" allowBlank="1" showInputMessage="1" showErrorMessage="1" xr:uid="{36687420-F3E4-4D84-ACE7-51844276575C}">
          <x14:formula1>
            <xm:f>リスト!$R$4:$R$17</xm:f>
          </x14:formula1>
          <xm:sqref>AA64:AB68 AA18:AB22 AA76:AB80 AA30:AB34</xm:sqref>
        </x14:dataValidation>
        <x14:dataValidation type="list" allowBlank="1" showInputMessage="1" showErrorMessage="1" xr:uid="{124C60CF-977A-4B27-95FD-6FB39839BBE4}">
          <x14:formula1>
            <xm:f>リスト!$Q$4:$Q$19</xm:f>
          </x14:formula1>
          <xm:sqref>V69:Z71 V23:Z25 V47:Z49 V93:Z95 V81:Z83 V35:Z37</xm:sqref>
        </x14:dataValidation>
        <x14:dataValidation type="list" allowBlank="1" showInputMessage="1" showErrorMessage="1" xr:uid="{54AA3A1B-283A-4AF8-821F-D445D989A312}">
          <x14:formula1>
            <xm:f>リスト!$P$4:$P$26</xm:f>
          </x14:formula1>
          <xm:sqref>V64:Z68 V88:Z92 V42:Z46 V76:Z80</xm:sqref>
        </x14:dataValidation>
        <x14:dataValidation type="list" allowBlank="1" showInputMessage="1" showErrorMessage="1" xr:uid="{B7DC446E-0DA7-423C-916C-DFC814F62CA7}">
          <x14:formula1>
            <xm:f>リスト!$O$4:$O$15</xm:f>
          </x14:formula1>
          <xm:sqref>T35:U37 T47:U49 T81:U83 T93:U95 T69:U71</xm:sqref>
        </x14:dataValidation>
        <x14:dataValidation type="list" allowBlank="1" showInputMessage="1" showErrorMessage="1" xr:uid="{35DE9EC0-5641-4F9D-92F7-55B7A00D61FB}">
          <x14:formula1>
            <xm:f>リスト!$N$4:$N$16</xm:f>
          </x14:formula1>
          <xm:sqref>T30:U34 T42:U46 T76:U80 T88:U92 T64:U68</xm:sqref>
        </x14:dataValidation>
        <x14:dataValidation type="list" allowBlank="1" showInputMessage="1" showErrorMessage="1" xr:uid="{5788D12E-8A67-4EFF-8C71-546527EDCC31}">
          <x14:formula1>
            <xm:f>リスト!$Y$4:$Y$8</xm:f>
          </x14:formula1>
          <xm:sqref>R35:S37 R47:S49 R81:S83 R93:S95 R69:S71</xm:sqref>
        </x14:dataValidation>
        <x14:dataValidation type="list" allowBlank="1" showInputMessage="1" showErrorMessage="1" xr:uid="{A0F947D3-8439-4A89-9A15-7B26426E034B}">
          <x14:formula1>
            <xm:f>リスト!$X$4:$X$8</xm:f>
          </x14:formula1>
          <xm:sqref>R30:S34 R42:S46 R76:S80 R88:S92 R64:S68</xm:sqref>
        </x14:dataValidation>
        <x14:dataValidation type="list" allowBlank="1" showInputMessage="1" showErrorMessage="1" xr:uid="{F9E8E897-992A-4F35-BE75-5C38E30EE372}">
          <x14:formula1>
            <xm:f>リスト!$G$4:$G$15</xm:f>
          </x14:formula1>
          <xm:sqref>J35:J37 J47:J49 J81:J83 J93:J95 J69:J71</xm:sqref>
        </x14:dataValidation>
        <x14:dataValidation type="list" allowBlank="1" showInputMessage="1" showErrorMessage="1" xr:uid="{679E34D8-9B94-434F-8FE0-C35E9838623B}">
          <x14:formula1>
            <xm:f>リスト!$F$4:$F$16</xm:f>
          </x14:formula1>
          <xm:sqref>J30:J34 J42:J46 J76:J80 J88:J92 J64:J68</xm:sqref>
        </x14:dataValidation>
        <x14:dataValidation type="list" allowBlank="1" showInputMessage="1" showErrorMessage="1" xr:uid="{B1A97ACF-169E-4D4B-AD56-ACEF16D77A33}">
          <x14:formula1>
            <xm:f>リスト!$I$4:$I$15</xm:f>
          </x14:formula1>
          <xm:sqref>K35:K37 K47:K49 K81:K83 K93:K95 K69:K71</xm:sqref>
        </x14:dataValidation>
        <x14:dataValidation type="list" allowBlank="1" showInputMessage="1" showErrorMessage="1" xr:uid="{CCF2D3CB-AFF6-4EB5-A952-65FEAF8B418E}">
          <x14:formula1>
            <xm:f>リスト!$H$4:$H$17</xm:f>
          </x14:formula1>
          <xm:sqref>K30:K34 K42:K46 K76:K80 K88:K92 K64:K68</xm:sqref>
        </x14:dataValidation>
        <x14:dataValidation type="list" allowBlank="1" showInputMessage="1" showErrorMessage="1" xr:uid="{9A0F2104-0F0C-4DA0-8F76-E5B417FDAAF2}">
          <x14:formula1>
            <xm:f>リスト!$E$4:$E$10</xm:f>
          </x14:formula1>
          <xm:sqref>F35:G37 F47:G49 F81:G83 F93:G95 F69:G71</xm:sqref>
        </x14:dataValidation>
        <x14:dataValidation type="list" allowBlank="1" showInputMessage="1" showErrorMessage="1" xr:uid="{8CCD5978-9498-4F6E-8AB0-E52A417FAD4D}">
          <x14:formula1>
            <xm:f>リスト!$D$4:$D$10</xm:f>
          </x14:formula1>
          <xm:sqref>F30:G34 F42:G46 F76:G80 F88:G92 F64:G68</xm:sqref>
        </x14:dataValidation>
        <x14:dataValidation type="list" allowBlank="1" showInputMessage="1" showErrorMessage="1" xr:uid="{C713967A-6DA2-4F56-A46C-8EE8A9C6CA4E}">
          <x14:formula1>
            <xm:f>リスト!$B$4:$B$14</xm:f>
          </x14:formula1>
          <xm:sqref>N38:Q38 N50:Q50 N84:Q84 N96:Q96 N72:Q72</xm:sqref>
        </x14:dataValidation>
        <x14:dataValidation type="list" allowBlank="1" showInputMessage="1" showErrorMessage="1" xr:uid="{FB6B58FE-3573-4F05-AC4F-6D4EB72ACF81}">
          <x14:formula1>
            <xm:f>リスト!$K$4:$K$14</xm:f>
          </x14:formula1>
          <xm:sqref>L35:M37 L47:M49 L81:M83 L93:M95 L69:M71</xm:sqref>
        </x14:dataValidation>
        <x14:dataValidation type="list" allowBlank="1" showInputMessage="1" showErrorMessage="1" xr:uid="{65208B85-93D9-44E1-8F9B-DF184DC56050}">
          <x14:formula1>
            <xm:f>リスト!$J$4:$J$15</xm:f>
          </x14:formula1>
          <xm:sqref>L30:M34 L42:M46 L76:M80 L88:M92 L64:M68</xm:sqref>
        </x14:dataValidation>
        <x14:dataValidation type="list" allowBlank="1" showInputMessage="1" showErrorMessage="1" xr:uid="{310FD935-D899-47E9-84EC-C896337CD25D}">
          <x14:formula1>
            <xm:f>リスト!$L$4:$L$28</xm:f>
          </x14:formula1>
          <xm:sqref>N30:Q34 N42:Q46 N76:Q80 N88:Q92 N64:Q68</xm:sqref>
        </x14:dataValidation>
        <x14:dataValidation type="list" allowBlank="1" showInputMessage="1" showErrorMessage="1" xr:uid="{7BC0904F-DA71-4D20-8736-09843CB5BF19}">
          <x14:formula1>
            <xm:f>リスト!$M$4:$M$19</xm:f>
          </x14:formula1>
          <xm:sqref>N35:Q37 N69:Q71 N93:Q95 N81:Q83 N47:Q49</xm:sqref>
        </x14:dataValidation>
        <x14:dataValidation type="list" allowBlank="1" showInputMessage="1" showErrorMessage="1" xr:uid="{9EC69777-215D-46D9-A649-E1243B3DE449}">
          <x14:formula1>
            <xm:f>リスト!$P$3:$P$26</xm:f>
          </x14:formula1>
          <xm:sqref>V18:Z22 V30:Z34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集計表</vt:lpstr>
      <vt:lpstr>利用数記載表</vt:lpstr>
      <vt:lpstr>人数確認用</vt:lpstr>
      <vt:lpstr>◎施設管理</vt:lpstr>
      <vt:lpstr>リスト</vt:lpstr>
      <vt:lpstr>入力1</vt:lpstr>
      <vt:lpstr>入力2【名簿】</vt:lpstr>
      <vt:lpstr>入力3【⑥計画書 9時】</vt:lpstr>
      <vt:lpstr>入力3【⑥計画書 13時】</vt:lpstr>
      <vt:lpstr>①許可申請</vt:lpstr>
      <vt:lpstr>②精算予定</vt:lpstr>
      <vt:lpstr>③食事予定</vt:lpstr>
      <vt:lpstr>④物品発注</vt:lpstr>
      <vt:lpstr>⑤名簿</vt:lpstr>
      <vt:lpstr>名札印刷</vt:lpstr>
      <vt:lpstr>①許可申請!Print_Area</vt:lpstr>
      <vt:lpstr>②精算予定!Print_Area</vt:lpstr>
      <vt:lpstr>③食事予定!Print_Area</vt:lpstr>
      <vt:lpstr>④物品発注!Print_Area</vt:lpstr>
      <vt:lpstr>⑤名簿!Print_Area</vt:lpstr>
      <vt:lpstr>リスト!Print_Area</vt:lpstr>
      <vt:lpstr>集計表!Print_Area</vt:lpstr>
      <vt:lpstr>人数確認用!Print_Area</vt:lpstr>
      <vt:lpstr>入力1!Print_Area</vt:lpstr>
      <vt:lpstr>'入力3【⑥計画書 13時】'!Print_Area</vt:lpstr>
      <vt:lpstr>'入力3【⑥計画書 9時】'!Print_Area</vt:lpstr>
      <vt:lpstr>名札印刷!Print_Area</vt:lpstr>
      <vt:lpstr>利用数記載表!Print_Area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KAIHIN</dc:creator>
  <cp:lastModifiedBy>tochigi.user25</cp:lastModifiedBy>
  <cp:lastPrinted>2025-05-14T02:12:25Z</cp:lastPrinted>
  <dcterms:created xsi:type="dcterms:W3CDTF">2016-05-17T01:42:38Z</dcterms:created>
  <dcterms:modified xsi:type="dcterms:W3CDTF">2026-01-08T00:58:07Z</dcterms:modified>
</cp:coreProperties>
</file>