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ihin22\共有\Ｂ 臨海班\001 R6\2c　プロ調関係資料\R6　通知\第1回\資料\提出書類資料\"/>
    </mc:Choice>
  </mc:AlternateContent>
  <bookViews>
    <workbookView xWindow="0" yWindow="0" windowWidth="18645" windowHeight="8265" tabRatio="923" firstSheet="4" activeTab="5"/>
  </bookViews>
  <sheets>
    <sheet name="集計表" sheetId="70" state="hidden" r:id="rId1"/>
    <sheet name="利用数記載表" sheetId="71" state="hidden" r:id="rId2"/>
    <sheet name="◎施設管理" sheetId="14" state="hidden" r:id="rId3"/>
    <sheet name="入力ページ" sheetId="67" state="hidden" r:id="rId4"/>
    <sheet name="②食事予定表" sheetId="77" r:id="rId5"/>
    <sheet name="②食事予定表（記入例）" sheetId="78" r:id="rId6"/>
  </sheets>
  <externalReferences>
    <externalReference r:id="rId7"/>
  </externalReferences>
  <definedNames>
    <definedName name="_xlnm._FilterDatabase" localSheetId="4" hidden="1">②食事予定表!$B$39:$Y$44</definedName>
    <definedName name="_xlnm._FilterDatabase" localSheetId="5" hidden="1">'②食事予定表（記入例）'!$B$39:$Y$44</definedName>
    <definedName name="ExtraCredit" localSheetId="3">#REF!</definedName>
    <definedName name="ExtraCredit">#REF!</definedName>
    <definedName name="MoreFruit" localSheetId="3">#REF!</definedName>
    <definedName name="MoreFruit">#REF!</definedName>
    <definedName name="MoreItem" localSheetId="3">#REF!</definedName>
    <definedName name="MoreItem">#REF!</definedName>
    <definedName name="MoreItems" localSheetId="3">#REF!</definedName>
    <definedName name="MoreItems">#REF!</definedName>
    <definedName name="_xlnm.Print_Area" localSheetId="4">②食事予定表!$A$1:$AC$46</definedName>
    <definedName name="_xlnm.Print_Area" localSheetId="5">'②食事予定表（記入例）'!$A$1:$AC$46</definedName>
    <definedName name="_xlnm.Print_Area" localSheetId="0">集計表!$A$1:$AG$47</definedName>
    <definedName name="_xlnm.Print_Area" localSheetId="1">利用数記載表!$A$4:$W$60</definedName>
    <definedName name="SUMExtraCredit" localSheetId="3">#REF!</definedName>
    <definedName name="SUMExtraCredit">#REF!</definedName>
    <definedName name="SUMIF" localSheetId="3">#REF!</definedName>
    <definedName name="SUMIF">#REF!</definedName>
    <definedName name="SUMIFExtraCredit" localSheetId="3">#REF!</definedName>
    <definedName name="SUMIFExtraCredit">#REF!</definedName>
    <definedName name="果物" localSheetId="3">#REF!</definedName>
    <definedName name="果物">#REF!</definedName>
    <definedName name="項目" localSheetId="3">#REF!</definedName>
    <definedName name="項目">#REF!</definedName>
    <definedName name="集計" localSheetId="3">#REF!</definedName>
    <definedName name="集計">#REF!</definedName>
    <definedName name="肉類" localSheetId="3">#REF!</definedName>
    <definedName name="肉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4" i="78" l="1"/>
  <c r="F44" i="78"/>
  <c r="V43" i="78"/>
  <c r="F43" i="78"/>
  <c r="V42" i="78"/>
  <c r="F42" i="78"/>
  <c r="V41" i="78"/>
  <c r="F41" i="78"/>
  <c r="P37" i="78"/>
  <c r="L37" i="78"/>
  <c r="H37" i="78"/>
  <c r="D37" i="78"/>
  <c r="B36" i="78"/>
  <c r="N35" i="78"/>
  <c r="L35" i="78"/>
  <c r="F35" i="78"/>
  <c r="D35" i="78"/>
  <c r="B34" i="78"/>
  <c r="N33" i="78"/>
  <c r="L33" i="78"/>
  <c r="F33" i="78"/>
  <c r="D33" i="78"/>
  <c r="B32" i="78"/>
  <c r="P31" i="78"/>
  <c r="N31" i="78"/>
  <c r="L31" i="78"/>
  <c r="H31" i="78"/>
  <c r="F31" i="78"/>
  <c r="D31" i="78"/>
  <c r="Z30" i="78"/>
  <c r="U30" i="78"/>
  <c r="P30" i="78"/>
  <c r="L30" i="78"/>
  <c r="H30" i="78"/>
  <c r="D30" i="78"/>
  <c r="B29" i="78"/>
  <c r="W28" i="78"/>
  <c r="U28" i="78"/>
  <c r="N28" i="78"/>
  <c r="L28" i="78"/>
  <c r="F28" i="78"/>
  <c r="D28" i="78"/>
  <c r="B27" i="78"/>
  <c r="W26" i="78"/>
  <c r="U26" i="78"/>
  <c r="N26" i="78"/>
  <c r="L26" i="78"/>
  <c r="F26" i="78"/>
  <c r="D26" i="78"/>
  <c r="B25" i="78"/>
  <c r="Z24" i="78"/>
  <c r="W24" i="78"/>
  <c r="U24" i="78"/>
  <c r="P24" i="78"/>
  <c r="N24" i="78"/>
  <c r="L24" i="78"/>
  <c r="H24" i="78"/>
  <c r="F24" i="78"/>
  <c r="D24" i="78"/>
  <c r="Z23" i="78"/>
  <c r="U23" i="78"/>
  <c r="P23" i="78"/>
  <c r="L23" i="78"/>
  <c r="B22" i="78"/>
  <c r="W21" i="78"/>
  <c r="U21" i="78"/>
  <c r="N21" i="78"/>
  <c r="L21" i="78"/>
  <c r="B20" i="78"/>
  <c r="W19" i="78"/>
  <c r="U19" i="78"/>
  <c r="N19" i="78"/>
  <c r="L19" i="78"/>
  <c r="B18" i="78"/>
  <c r="Z17" i="78"/>
  <c r="W17" i="78"/>
  <c r="U17" i="78"/>
  <c r="P17" i="78"/>
  <c r="N17" i="78"/>
  <c r="L17" i="78"/>
  <c r="L10" i="78"/>
  <c r="H10" i="78"/>
  <c r="E10" i="78"/>
  <c r="D9" i="78"/>
  <c r="T8" i="78"/>
  <c r="G8" i="78"/>
  <c r="E8" i="78"/>
  <c r="T7" i="78"/>
  <c r="D7" i="78"/>
  <c r="Z6" i="78"/>
  <c r="X6" i="78"/>
  <c r="U6" i="78"/>
  <c r="R6" i="78"/>
  <c r="N6" i="78"/>
  <c r="L6" i="78"/>
  <c r="I6" i="78"/>
  <c r="G6" i="78"/>
  <c r="D6" i="78"/>
  <c r="V2" i="78"/>
  <c r="O2" i="78"/>
  <c r="K2" i="78"/>
  <c r="U17" i="77" l="1"/>
  <c r="P23" i="77"/>
  <c r="P17" i="77"/>
  <c r="N21" i="77"/>
  <c r="N19" i="77"/>
  <c r="N17" i="77"/>
  <c r="L21" i="77"/>
  <c r="L19" i="77"/>
  <c r="L17" i="77"/>
  <c r="V2" i="77" l="1"/>
  <c r="AM7" i="70"/>
  <c r="S32" i="70"/>
  <c r="R32" i="70"/>
  <c r="P32" i="70"/>
  <c r="O32" i="70"/>
  <c r="N32" i="70"/>
  <c r="L32" i="70"/>
  <c r="AC32" i="71" s="1"/>
  <c r="K32" i="70"/>
  <c r="T55" i="71"/>
  <c r="R55" i="71"/>
  <c r="P55" i="71"/>
  <c r="N55" i="71"/>
  <c r="L55" i="71"/>
  <c r="J55" i="71"/>
  <c r="G37" i="70"/>
  <c r="F38" i="70"/>
  <c r="E38" i="70"/>
  <c r="E45" i="70"/>
  <c r="E40" i="70"/>
  <c r="E41" i="70"/>
  <c r="E42" i="70"/>
  <c r="E43" i="70"/>
  <c r="E44" i="70"/>
  <c r="E39" i="70"/>
  <c r="F45" i="70"/>
  <c r="F40" i="70"/>
  <c r="F41" i="70"/>
  <c r="F42" i="70"/>
  <c r="F43" i="70"/>
  <c r="F44" i="70"/>
  <c r="F39" i="70"/>
  <c r="K45" i="70"/>
  <c r="K40" i="70"/>
  <c r="K41" i="70"/>
  <c r="K42" i="70"/>
  <c r="K43" i="70"/>
  <c r="K44" i="70"/>
  <c r="K39" i="70"/>
  <c r="E8" i="70"/>
  <c r="AD14" i="70"/>
  <c r="AF14" i="70"/>
  <c r="AE13" i="70"/>
  <c r="O13" i="70"/>
  <c r="AA13" i="70"/>
  <c r="W13" i="70"/>
  <c r="S13" i="70"/>
  <c r="K13" i="70"/>
  <c r="J14" i="70"/>
  <c r="L5" i="70"/>
  <c r="J5" i="70"/>
  <c r="K4" i="70" s="1"/>
  <c r="AE4" i="70"/>
  <c r="AA4" i="70"/>
  <c r="W4" i="70"/>
  <c r="S4" i="70"/>
  <c r="O4" i="70"/>
  <c r="E12" i="70"/>
  <c r="E11" i="70"/>
  <c r="AC12" i="71"/>
  <c r="AC11" i="71"/>
  <c r="M16" i="71"/>
  <c r="U16" i="71"/>
  <c r="T16" i="71"/>
  <c r="S16" i="71"/>
  <c r="R16" i="71"/>
  <c r="Q16" i="71"/>
  <c r="P16" i="71"/>
  <c r="O16" i="71"/>
  <c r="N16" i="71"/>
  <c r="L16" i="71"/>
  <c r="K16" i="71"/>
  <c r="J16" i="71"/>
  <c r="U14" i="71"/>
  <c r="T14" i="71"/>
  <c r="S14" i="71"/>
  <c r="R14" i="71"/>
  <c r="Q14" i="71"/>
  <c r="P14" i="71"/>
  <c r="O14" i="71"/>
  <c r="N14" i="71"/>
  <c r="M14" i="71"/>
  <c r="L14" i="71"/>
  <c r="K14" i="71"/>
  <c r="J14" i="71"/>
  <c r="U12" i="71"/>
  <c r="T12" i="71"/>
  <c r="S12" i="71"/>
  <c r="R12" i="71"/>
  <c r="Q12" i="71"/>
  <c r="P12" i="71"/>
  <c r="O12" i="71"/>
  <c r="N12" i="71"/>
  <c r="M12" i="71"/>
  <c r="L12" i="71"/>
  <c r="K12" i="71"/>
  <c r="J12" i="71"/>
  <c r="AC26" i="71" l="1"/>
  <c r="AC29" i="71"/>
  <c r="U11" i="71"/>
  <c r="T11" i="71"/>
  <c r="S11" i="71"/>
  <c r="R11" i="71"/>
  <c r="Q11" i="71"/>
  <c r="P11" i="71"/>
  <c r="O11" i="71"/>
  <c r="N11" i="71"/>
  <c r="M11" i="71"/>
  <c r="L11" i="71"/>
  <c r="K11" i="71"/>
  <c r="J11" i="71"/>
  <c r="U18" i="71"/>
  <c r="T18" i="71"/>
  <c r="S18" i="71"/>
  <c r="R18" i="71"/>
  <c r="Q18" i="71"/>
  <c r="P18" i="71"/>
  <c r="O18" i="71"/>
  <c r="N18" i="71"/>
  <c r="M18" i="71"/>
  <c r="L18" i="71"/>
  <c r="K18" i="71"/>
  <c r="J18" i="71"/>
  <c r="U8" i="71"/>
  <c r="T8" i="71"/>
  <c r="S8" i="71"/>
  <c r="R8" i="71"/>
  <c r="Q8" i="71"/>
  <c r="P8" i="71"/>
  <c r="O8" i="71"/>
  <c r="N8" i="71"/>
  <c r="M8" i="71"/>
  <c r="L8" i="71"/>
  <c r="K8" i="71"/>
  <c r="J8" i="71"/>
  <c r="M9" i="71"/>
  <c r="U9" i="71"/>
  <c r="T9" i="71"/>
  <c r="S9" i="71"/>
  <c r="R9" i="71"/>
  <c r="Q9" i="71"/>
  <c r="P9" i="71"/>
  <c r="O9" i="71"/>
  <c r="N9" i="71"/>
  <c r="L9" i="71"/>
  <c r="K9" i="71"/>
  <c r="J9" i="71"/>
  <c r="K10" i="71"/>
  <c r="AC8" i="71"/>
  <c r="AC7" i="71"/>
  <c r="U26" i="71"/>
  <c r="T26" i="71"/>
  <c r="S26" i="71"/>
  <c r="R26" i="71"/>
  <c r="Q26" i="71"/>
  <c r="P26" i="71"/>
  <c r="O26" i="71"/>
  <c r="N26" i="71"/>
  <c r="M26" i="71"/>
  <c r="L26" i="71"/>
  <c r="K26" i="71"/>
  <c r="J26" i="71"/>
  <c r="U24" i="71"/>
  <c r="T24" i="71"/>
  <c r="S24" i="71"/>
  <c r="R24" i="71"/>
  <c r="Q24" i="71"/>
  <c r="P24" i="71"/>
  <c r="O24" i="71"/>
  <c r="N24" i="71"/>
  <c r="M24" i="71"/>
  <c r="L24" i="71"/>
  <c r="K24" i="71"/>
  <c r="J24" i="71"/>
  <c r="S22" i="71"/>
  <c r="R22" i="71"/>
  <c r="U22" i="71"/>
  <c r="T22" i="71"/>
  <c r="Q22" i="71"/>
  <c r="P22" i="71"/>
  <c r="O22" i="71"/>
  <c r="N22" i="71"/>
  <c r="M22" i="71"/>
  <c r="L22" i="71"/>
  <c r="K22" i="71"/>
  <c r="J22" i="71"/>
  <c r="U21" i="71"/>
  <c r="T21" i="71"/>
  <c r="S21" i="71"/>
  <c r="R21" i="71"/>
  <c r="Q21" i="71"/>
  <c r="P21" i="71"/>
  <c r="O21" i="71"/>
  <c r="N21" i="71"/>
  <c r="M21" i="71"/>
  <c r="L21" i="71"/>
  <c r="K21" i="71"/>
  <c r="J21" i="71"/>
  <c r="U19" i="71"/>
  <c r="T19" i="71"/>
  <c r="S19" i="71"/>
  <c r="R19" i="71"/>
  <c r="Q19" i="71"/>
  <c r="P19" i="71"/>
  <c r="O19" i="71"/>
  <c r="N19" i="71"/>
  <c r="M19" i="71"/>
  <c r="L19" i="71"/>
  <c r="K19" i="71"/>
  <c r="J19" i="71"/>
  <c r="AD5" i="70"/>
  <c r="AC19" i="71"/>
  <c r="AB32" i="71"/>
  <c r="AB31" i="71"/>
  <c r="AB30" i="71"/>
  <c r="AB29" i="71"/>
  <c r="AB28" i="71"/>
  <c r="AB27" i="71"/>
  <c r="AB26" i="71"/>
  <c r="AB25" i="71"/>
  <c r="AB24" i="71"/>
  <c r="Z11" i="71"/>
  <c r="V57" i="71"/>
  <c r="AC14" i="71" s="1"/>
  <c r="AB20" i="71"/>
  <c r="AB19" i="71"/>
  <c r="AB18" i="71"/>
  <c r="AA17" i="71"/>
  <c r="B33" i="67"/>
  <c r="V55" i="71"/>
  <c r="AC13" i="71" s="1"/>
  <c r="AB8" i="71"/>
  <c r="AF8" i="71" s="1"/>
  <c r="AB14" i="71"/>
  <c r="AB13" i="71"/>
  <c r="AB12" i="71"/>
  <c r="AB11" i="71"/>
  <c r="AB10" i="71"/>
  <c r="AB9" i="71"/>
  <c r="AB6" i="71"/>
  <c r="AB7" i="71"/>
  <c r="AB5" i="71"/>
  <c r="S2" i="71"/>
  <c r="M2" i="71"/>
  <c r="I57" i="71"/>
  <c r="I55" i="71"/>
  <c r="I53" i="71"/>
  <c r="I52" i="71"/>
  <c r="I51" i="71"/>
  <c r="I49" i="71"/>
  <c r="I47" i="71"/>
  <c r="I45" i="71"/>
  <c r="I41" i="71"/>
  <c r="I40" i="71"/>
  <c r="I39" i="71"/>
  <c r="I38" i="71"/>
  <c r="I37" i="71"/>
  <c r="I36" i="71"/>
  <c r="I35" i="71"/>
  <c r="I31" i="71"/>
  <c r="I33" i="71"/>
  <c r="I30" i="71"/>
  <c r="I29" i="71"/>
  <c r="I28" i="71"/>
  <c r="I26" i="71"/>
  <c r="I24" i="71"/>
  <c r="I22" i="71"/>
  <c r="I18" i="71"/>
  <c r="I17" i="71"/>
  <c r="I16" i="71"/>
  <c r="I15" i="71"/>
  <c r="I14" i="71"/>
  <c r="I13" i="71"/>
  <c r="I12" i="71"/>
  <c r="I10" i="71"/>
  <c r="I8" i="71"/>
  <c r="K43" i="71"/>
  <c r="M43" i="71"/>
  <c r="U50" i="71"/>
  <c r="V44" i="77"/>
  <c r="V43" i="77"/>
  <c r="V42" i="77"/>
  <c r="V41" i="77"/>
  <c r="F44" i="77"/>
  <c r="F43" i="77"/>
  <c r="F42" i="77"/>
  <c r="F41" i="77"/>
  <c r="P37" i="77"/>
  <c r="P31" i="77"/>
  <c r="N35" i="77"/>
  <c r="N33" i="77"/>
  <c r="N31" i="77"/>
  <c r="L35" i="77"/>
  <c r="L33" i="77"/>
  <c r="L31" i="77"/>
  <c r="H37" i="77"/>
  <c r="H31" i="77"/>
  <c r="F35" i="77"/>
  <c r="F33" i="77"/>
  <c r="F31" i="77"/>
  <c r="D35" i="77"/>
  <c r="D33" i="77"/>
  <c r="D31" i="77"/>
  <c r="Z30" i="77"/>
  <c r="Z24" i="77"/>
  <c r="W28" i="77"/>
  <c r="W26" i="77"/>
  <c r="W24" i="77"/>
  <c r="U28" i="77"/>
  <c r="U26" i="77"/>
  <c r="U24" i="77"/>
  <c r="P30" i="77"/>
  <c r="P24" i="77"/>
  <c r="N28" i="77"/>
  <c r="N26" i="77"/>
  <c r="N24" i="77"/>
  <c r="L28" i="77"/>
  <c r="L26" i="77"/>
  <c r="L24" i="77"/>
  <c r="H30" i="77"/>
  <c r="H24" i="77"/>
  <c r="F28" i="77"/>
  <c r="F26" i="77"/>
  <c r="F24" i="77"/>
  <c r="D28" i="77"/>
  <c r="D26" i="77"/>
  <c r="D24" i="77"/>
  <c r="Z23" i="77"/>
  <c r="Z17" i="77"/>
  <c r="W21" i="77"/>
  <c r="W19" i="77"/>
  <c r="W17" i="77"/>
  <c r="U21" i="77"/>
  <c r="U19" i="77"/>
  <c r="L10" i="77"/>
  <c r="H10" i="77"/>
  <c r="E10" i="77"/>
  <c r="T8" i="77"/>
  <c r="AF14" i="71" l="1"/>
  <c r="X55" i="71"/>
  <c r="AF13" i="71"/>
  <c r="G8" i="77"/>
  <c r="E8" i="77"/>
  <c r="T7" i="77"/>
  <c r="D7" i="77"/>
  <c r="O2" i="77"/>
  <c r="K2" i="77"/>
  <c r="I6" i="77" l="1"/>
  <c r="G6" i="77"/>
  <c r="D6" i="77"/>
  <c r="Y45" i="67" l="1"/>
  <c r="W44" i="67"/>
  <c r="R45" i="67"/>
  <c r="P44" i="67"/>
  <c r="K45" i="67"/>
  <c r="I44" i="67"/>
  <c r="T89" i="67"/>
  <c r="T172" i="67"/>
  <c r="A172" i="67"/>
  <c r="E3" i="67" l="1"/>
  <c r="I37" i="70" l="1"/>
  <c r="E5" i="70"/>
  <c r="AF239" i="67"/>
  <c r="AF230" i="67"/>
  <c r="AF221" i="67"/>
  <c r="AF212" i="67"/>
  <c r="AF203" i="67"/>
  <c r="AF194" i="67"/>
  <c r="AF185" i="67"/>
  <c r="AF242" i="67"/>
  <c r="AF241" i="67"/>
  <c r="AF240" i="67"/>
  <c r="AF233" i="67"/>
  <c r="AF232" i="67"/>
  <c r="AF231" i="67"/>
  <c r="AF224" i="67"/>
  <c r="AF223" i="67"/>
  <c r="AF222" i="67"/>
  <c r="AF215" i="67"/>
  <c r="AF214" i="67"/>
  <c r="AF213" i="67"/>
  <c r="AF206" i="67"/>
  <c r="AF205" i="67"/>
  <c r="AF204" i="67"/>
  <c r="AF197" i="67"/>
  <c r="AF196" i="67"/>
  <c r="AF195" i="67"/>
  <c r="AF176" i="67"/>
  <c r="AF179" i="67"/>
  <c r="AF178" i="67"/>
  <c r="AF177" i="67"/>
  <c r="AF188" i="67"/>
  <c r="AF187" i="67"/>
  <c r="AF186" i="67"/>
  <c r="AF156" i="67"/>
  <c r="AF148" i="67"/>
  <c r="AF147" i="67"/>
  <c r="AF138" i="67"/>
  <c r="AF129" i="67"/>
  <c r="AF120" i="67"/>
  <c r="AF111" i="67"/>
  <c r="AF159" i="67"/>
  <c r="AF158" i="67"/>
  <c r="AF157" i="67"/>
  <c r="AF150" i="67"/>
  <c r="AF149" i="67"/>
  <c r="AF141" i="67"/>
  <c r="AF140" i="67"/>
  <c r="AF139" i="67"/>
  <c r="AF132" i="67"/>
  <c r="AF131" i="67"/>
  <c r="AF130" i="67"/>
  <c r="AF123" i="67"/>
  <c r="AF122" i="67"/>
  <c r="AF121" i="67"/>
  <c r="AF114" i="67"/>
  <c r="AF113" i="67"/>
  <c r="AF112" i="67"/>
  <c r="AF102" i="67"/>
  <c r="AF93" i="67"/>
  <c r="AF105" i="67"/>
  <c r="AF104" i="67"/>
  <c r="AF103" i="67"/>
  <c r="AF94" i="67"/>
  <c r="AF96" i="67"/>
  <c r="AF95" i="67"/>
  <c r="A27" i="67"/>
  <c r="A72" i="67"/>
  <c r="B72" i="67" s="1"/>
  <c r="A171" i="67"/>
  <c r="B171" i="67" s="1"/>
  <c r="B168" i="67"/>
  <c r="AG129" i="67" l="1"/>
  <c r="AG221" i="67"/>
  <c r="AG203" i="67"/>
  <c r="AG138" i="67"/>
  <c r="AG212" i="67"/>
  <c r="AG93" i="67"/>
  <c r="AG230" i="67"/>
  <c r="AG156" i="67"/>
  <c r="AG239" i="67"/>
  <c r="AG111" i="67"/>
  <c r="AG185" i="67"/>
  <c r="AG120" i="67"/>
  <c r="AG194" i="67"/>
  <c r="AG176" i="67"/>
  <c r="AG147" i="67"/>
  <c r="AG102" i="67"/>
  <c r="B166" i="67" l="1"/>
  <c r="P244" i="67" l="1"/>
  <c r="A244" i="67"/>
  <c r="V243" i="67"/>
  <c r="U243" i="67"/>
  <c r="T243" i="67"/>
  <c r="P243" i="67"/>
  <c r="A243" i="67"/>
  <c r="P242" i="67"/>
  <c r="A242" i="67"/>
  <c r="P241" i="67"/>
  <c r="A241" i="67"/>
  <c r="P240" i="67"/>
  <c r="A240" i="67"/>
  <c r="A237" i="67"/>
  <c r="P235" i="67"/>
  <c r="A235" i="67"/>
  <c r="V234" i="67"/>
  <c r="U234" i="67"/>
  <c r="T234" i="67"/>
  <c r="P234" i="67"/>
  <c r="A234" i="67"/>
  <c r="P233" i="67"/>
  <c r="A233" i="67"/>
  <c r="P232" i="67"/>
  <c r="A232" i="67"/>
  <c r="P231" i="67"/>
  <c r="A231" i="67"/>
  <c r="A228" i="67"/>
  <c r="P226" i="67"/>
  <c r="A226" i="67"/>
  <c r="V225" i="67"/>
  <c r="U225" i="67"/>
  <c r="T225" i="67"/>
  <c r="P225" i="67"/>
  <c r="A225" i="67"/>
  <c r="P224" i="67"/>
  <c r="A224" i="67"/>
  <c r="P223" i="67"/>
  <c r="A223" i="67"/>
  <c r="P222" i="67"/>
  <c r="A222" i="67"/>
  <c r="A219" i="67"/>
  <c r="P217" i="67"/>
  <c r="A217" i="67"/>
  <c r="V216" i="67"/>
  <c r="U216" i="67"/>
  <c r="T216" i="67"/>
  <c r="P216" i="67"/>
  <c r="A216" i="67"/>
  <c r="P215" i="67"/>
  <c r="A215" i="67"/>
  <c r="P214" i="67"/>
  <c r="A214" i="67"/>
  <c r="P213" i="67"/>
  <c r="A213" i="67"/>
  <c r="A210" i="67"/>
  <c r="P208" i="67"/>
  <c r="A208" i="67"/>
  <c r="V207" i="67"/>
  <c r="U207" i="67"/>
  <c r="T207" i="67"/>
  <c r="P207" i="67"/>
  <c r="A207" i="67"/>
  <c r="P206" i="67"/>
  <c r="A206" i="67"/>
  <c r="P205" i="67"/>
  <c r="A205" i="67"/>
  <c r="P204" i="67"/>
  <c r="A204" i="67"/>
  <c r="A201" i="67"/>
  <c r="P199" i="67"/>
  <c r="A199" i="67"/>
  <c r="V198" i="67"/>
  <c r="U198" i="67"/>
  <c r="T198" i="67"/>
  <c r="P198" i="67"/>
  <c r="A198" i="67"/>
  <c r="P197" i="67"/>
  <c r="A197" i="67"/>
  <c r="P196" i="67"/>
  <c r="A196" i="67"/>
  <c r="P195" i="67"/>
  <c r="A195" i="67"/>
  <c r="A192" i="67"/>
  <c r="P190" i="67"/>
  <c r="A190" i="67"/>
  <c r="V189" i="67"/>
  <c r="U189" i="67"/>
  <c r="T189" i="67"/>
  <c r="P189" i="67"/>
  <c r="A189" i="67"/>
  <c r="P188" i="67"/>
  <c r="A188" i="67"/>
  <c r="P187" i="67"/>
  <c r="A187" i="67"/>
  <c r="P186" i="67"/>
  <c r="A186" i="67"/>
  <c r="A183" i="67"/>
  <c r="P181" i="67"/>
  <c r="A181" i="67"/>
  <c r="V180" i="67"/>
  <c r="U180" i="67"/>
  <c r="T180" i="67"/>
  <c r="P180" i="67"/>
  <c r="A180" i="67"/>
  <c r="P179" i="67"/>
  <c r="A179" i="67"/>
  <c r="P178" i="67"/>
  <c r="A178" i="67"/>
  <c r="P177" i="67"/>
  <c r="A174" i="67"/>
  <c r="T171" i="67"/>
  <c r="P161" i="67"/>
  <c r="A161" i="67"/>
  <c r="V160" i="67"/>
  <c r="U160" i="67"/>
  <c r="T160" i="67"/>
  <c r="P160" i="67"/>
  <c r="A160" i="67"/>
  <c r="P159" i="67"/>
  <c r="A159" i="67"/>
  <c r="P158" i="67"/>
  <c r="A158" i="67"/>
  <c r="P157" i="67"/>
  <c r="A157" i="67"/>
  <c r="A154" i="67"/>
  <c r="P152" i="67"/>
  <c r="A152" i="67"/>
  <c r="V151" i="67"/>
  <c r="U151" i="67"/>
  <c r="T151" i="67"/>
  <c r="P151" i="67"/>
  <c r="A151" i="67"/>
  <c r="P150" i="67"/>
  <c r="A150" i="67"/>
  <c r="P149" i="67"/>
  <c r="A149" i="67"/>
  <c r="P148" i="67"/>
  <c r="A148" i="67"/>
  <c r="A145" i="67"/>
  <c r="P143" i="67"/>
  <c r="A143" i="67"/>
  <c r="V142" i="67"/>
  <c r="U142" i="67"/>
  <c r="T142" i="67"/>
  <c r="P142" i="67"/>
  <c r="A142" i="67"/>
  <c r="P141" i="67"/>
  <c r="A141" i="67"/>
  <c r="P140" i="67"/>
  <c r="A140" i="67"/>
  <c r="P139" i="67"/>
  <c r="A139" i="67"/>
  <c r="A136" i="67"/>
  <c r="P134" i="67"/>
  <c r="A134" i="67"/>
  <c r="V133" i="67"/>
  <c r="U133" i="67"/>
  <c r="T133" i="67"/>
  <c r="P133" i="67"/>
  <c r="A133" i="67"/>
  <c r="P132" i="67"/>
  <c r="A132" i="67"/>
  <c r="P131" i="67"/>
  <c r="A131" i="67"/>
  <c r="P130" i="67"/>
  <c r="A130" i="67"/>
  <c r="A127" i="67"/>
  <c r="P125" i="67"/>
  <c r="A125" i="67"/>
  <c r="V124" i="67"/>
  <c r="U124" i="67"/>
  <c r="T124" i="67"/>
  <c r="P124" i="67"/>
  <c r="A124" i="67"/>
  <c r="P123" i="67"/>
  <c r="A123" i="67"/>
  <c r="P122" i="67"/>
  <c r="A122" i="67"/>
  <c r="P121" i="67"/>
  <c r="A121" i="67"/>
  <c r="A118" i="67"/>
  <c r="P116" i="67"/>
  <c r="A116" i="67"/>
  <c r="V115" i="67"/>
  <c r="U115" i="67"/>
  <c r="T115" i="67"/>
  <c r="P115" i="67"/>
  <c r="A115" i="67"/>
  <c r="P114" i="67"/>
  <c r="A114" i="67"/>
  <c r="P113" i="67"/>
  <c r="A113" i="67"/>
  <c r="P112" i="67"/>
  <c r="A112" i="67"/>
  <c r="A109" i="67"/>
  <c r="P103" i="67"/>
  <c r="A100" i="67"/>
  <c r="A91" i="67"/>
  <c r="U106" i="67"/>
  <c r="V106" i="67"/>
  <c r="T106" i="67"/>
  <c r="A107" i="67"/>
  <c r="A106" i="67"/>
  <c r="A105" i="67"/>
  <c r="A104" i="67"/>
  <c r="A103" i="67"/>
  <c r="P107" i="67"/>
  <c r="P106" i="67"/>
  <c r="P105" i="67"/>
  <c r="P104" i="67"/>
  <c r="V97" i="67"/>
  <c r="U97" i="67"/>
  <c r="T97" i="67"/>
  <c r="A98" i="67"/>
  <c r="A97" i="67"/>
  <c r="A96" i="67"/>
  <c r="A95" i="67"/>
  <c r="B83" i="67"/>
  <c r="J83" i="67"/>
  <c r="P98" i="67"/>
  <c r="P97" i="67"/>
  <c r="P96" i="67"/>
  <c r="P95" i="67"/>
  <c r="P94" i="67"/>
  <c r="A89" i="67"/>
  <c r="A88" i="67"/>
  <c r="F81" i="67"/>
  <c r="S133" i="67" l="1"/>
  <c r="B127" i="67" s="1"/>
  <c r="T134" i="67"/>
  <c r="S225" i="67"/>
  <c r="B219" i="67" s="1"/>
  <c r="T152" i="67"/>
  <c r="S243" i="67"/>
  <c r="B237" i="67" s="1"/>
  <c r="S198" i="67"/>
  <c r="B192" i="67" s="1"/>
  <c r="S234" i="67"/>
  <c r="B228" i="67" s="1"/>
  <c r="B81" i="67"/>
  <c r="B85" i="67"/>
  <c r="T116" i="67"/>
  <c r="S207" i="67"/>
  <c r="B201" i="67" s="1"/>
  <c r="S124" i="67"/>
  <c r="B118" i="67" s="1"/>
  <c r="T143" i="67"/>
  <c r="S160" i="67"/>
  <c r="B154" i="67" s="1"/>
  <c r="T199" i="67"/>
  <c r="T208" i="67"/>
  <c r="T235" i="67"/>
  <c r="T244" i="67"/>
  <c r="T125" i="67"/>
  <c r="T161" i="67"/>
  <c r="T181" i="67"/>
  <c r="S189" i="67"/>
  <c r="B183" i="67" s="1"/>
  <c r="T226" i="67"/>
  <c r="S142" i="67"/>
  <c r="B136" i="67" s="1"/>
  <c r="T190" i="67"/>
  <c r="S180" i="67"/>
  <c r="B174" i="67" s="1"/>
  <c r="S216" i="67"/>
  <c r="B210" i="67" s="1"/>
  <c r="S151" i="67"/>
  <c r="B145" i="67" s="1"/>
  <c r="T217" i="67"/>
  <c r="S115" i="67"/>
  <c r="B109" i="67" s="1"/>
  <c r="S97" i="67"/>
  <c r="B91" i="67" s="1"/>
  <c r="S106" i="67"/>
  <c r="B100" i="67" s="1"/>
  <c r="T107" i="67"/>
  <c r="T98" i="67"/>
  <c r="B88" i="67"/>
  <c r="AF39" i="71" l="1"/>
  <c r="AF36" i="71"/>
  <c r="AC59" i="67"/>
  <c r="AD59" i="67" s="1"/>
  <c r="AC57" i="67"/>
  <c r="AC58" i="67" s="1"/>
  <c r="V68" i="67"/>
  <c r="V60" i="67"/>
  <c r="V52" i="67"/>
  <c r="O68" i="67"/>
  <c r="O60" i="67"/>
  <c r="O52" i="67"/>
  <c r="L23" i="77" s="1"/>
  <c r="H68" i="67"/>
  <c r="H60" i="67"/>
  <c r="H52" i="67"/>
  <c r="P29" i="70" l="1"/>
  <c r="U30" i="77"/>
  <c r="N29" i="70"/>
  <c r="D30" i="77"/>
  <c r="K29" i="70"/>
  <c r="R29" i="70"/>
  <c r="D37" i="77"/>
  <c r="O29" i="70"/>
  <c r="L30" i="77"/>
  <c r="S29" i="70"/>
  <c r="L37" i="77"/>
  <c r="L29" i="70"/>
  <c r="U23" i="77"/>
  <c r="J18" i="67"/>
  <c r="AC25" i="71" l="1"/>
  <c r="AC31" i="71"/>
  <c r="AC28" i="71"/>
  <c r="AC31" i="67"/>
  <c r="Y31" i="67"/>
  <c r="B10" i="67"/>
  <c r="B20" i="67"/>
  <c r="D9" i="77" l="1"/>
  <c r="A26" i="67"/>
  <c r="B26" i="67" s="1"/>
  <c r="B18" i="67"/>
  <c r="B11" i="67"/>
  <c r="AH17" i="67" l="1"/>
  <c r="AC62" i="67" s="1"/>
  <c r="K15" i="67" l="1"/>
  <c r="B22" i="77" l="1"/>
  <c r="D51" i="67"/>
  <c r="O15" i="67"/>
  <c r="I1" i="70"/>
  <c r="H4" i="71"/>
  <c r="V53" i="71"/>
  <c r="V52" i="71"/>
  <c r="V51" i="71"/>
  <c r="V30" i="71"/>
  <c r="AC20" i="71" s="1"/>
  <c r="V29" i="71"/>
  <c r="V28" i="71"/>
  <c r="AC18" i="71" s="1"/>
  <c r="X29" i="71" l="1"/>
  <c r="X28" i="71"/>
  <c r="X30" i="71"/>
  <c r="O43" i="71"/>
  <c r="U43" i="71"/>
  <c r="S43" i="71"/>
  <c r="Q43" i="71"/>
  <c r="X57" i="71"/>
  <c r="X53" i="71"/>
  <c r="X52" i="71"/>
  <c r="X51" i="71"/>
  <c r="V43" i="71" l="1"/>
  <c r="AF19" i="71"/>
  <c r="AF20" i="71"/>
  <c r="AJ5" i="70" l="1"/>
  <c r="AF11" i="71"/>
  <c r="AF25" i="71"/>
  <c r="AF24" i="71"/>
  <c r="AF27" i="71"/>
  <c r="AF31" i="71" l="1"/>
  <c r="AF26" i="71"/>
  <c r="AF32" i="71"/>
  <c r="AF30" i="71"/>
  <c r="AF29" i="71"/>
  <c r="AF28" i="71"/>
  <c r="AF18" i="71"/>
  <c r="AF21" i="71" s="1"/>
  <c r="AF12" i="71"/>
  <c r="AO5" i="70"/>
  <c r="AF33" i="71" l="1"/>
  <c r="M20" i="71"/>
  <c r="K20" i="71"/>
  <c r="U20" i="71"/>
  <c r="O20" i="71"/>
  <c r="Q20" i="71"/>
  <c r="S20" i="71" l="1"/>
  <c r="X43" i="71" l="1"/>
  <c r="B17" i="67" l="1"/>
  <c r="L38" i="67" l="1"/>
  <c r="B38" i="67"/>
  <c r="L39" i="67"/>
  <c r="T88" i="67" l="1"/>
  <c r="B8" i="67"/>
  <c r="H16" i="67" l="1"/>
  <c r="B16" i="67"/>
  <c r="B13" i="67"/>
  <c r="AI15" i="67" l="1"/>
  <c r="AD60" i="67" s="1"/>
  <c r="AD54" i="67"/>
  <c r="AE54" i="67"/>
  <c r="AJ15" i="67"/>
  <c r="AE60" i="67" s="1"/>
  <c r="AI20" i="70" l="1"/>
  <c r="AU20" i="70"/>
  <c r="AT20" i="70"/>
  <c r="AS20" i="70"/>
  <c r="AR20" i="70"/>
  <c r="AQ20" i="70"/>
  <c r="AO20" i="70"/>
  <c r="AN20" i="70"/>
  <c r="AM20" i="70"/>
  <c r="AL20" i="70"/>
  <c r="AK20" i="70"/>
  <c r="AJ20" i="70"/>
  <c r="AI19" i="70"/>
  <c r="AU19" i="70"/>
  <c r="AT19" i="70"/>
  <c r="AS19" i="70"/>
  <c r="AR19" i="70"/>
  <c r="AP19" i="70"/>
  <c r="AO19" i="70"/>
  <c r="AN19" i="70"/>
  <c r="AM19" i="70"/>
  <c r="AL19" i="70"/>
  <c r="AK19" i="70"/>
  <c r="AJ19" i="70"/>
  <c r="AI18" i="70"/>
  <c r="AU18" i="70"/>
  <c r="AT18" i="70"/>
  <c r="AS18" i="70"/>
  <c r="AR18" i="70"/>
  <c r="AQ18" i="70"/>
  <c r="AP18" i="70"/>
  <c r="AO18" i="70"/>
  <c r="AN18" i="70"/>
  <c r="AM18" i="70"/>
  <c r="AL18" i="70"/>
  <c r="AK18" i="70"/>
  <c r="AJ18" i="70"/>
  <c r="AI17" i="70"/>
  <c r="AU17" i="70"/>
  <c r="AT17" i="70"/>
  <c r="AS17" i="70"/>
  <c r="AR17" i="70"/>
  <c r="AQ17" i="70"/>
  <c r="AP17" i="70"/>
  <c r="AO17" i="70"/>
  <c r="AN17" i="70"/>
  <c r="AM17" i="70"/>
  <c r="AL17" i="70"/>
  <c r="AK17" i="70"/>
  <c r="AJ17" i="70"/>
  <c r="AI16" i="70"/>
  <c r="AU16" i="70"/>
  <c r="AS16" i="70"/>
  <c r="AR16" i="70"/>
  <c r="AQ16" i="70"/>
  <c r="AP16" i="70"/>
  <c r="AO16" i="70"/>
  <c r="AN16" i="70"/>
  <c r="AM16" i="70"/>
  <c r="AK16" i="70"/>
  <c r="AJ16" i="70"/>
  <c r="AI15" i="70"/>
  <c r="AT15" i="70"/>
  <c r="AS15" i="70"/>
  <c r="AR15" i="70"/>
  <c r="AQ15" i="70"/>
  <c r="AP15" i="70"/>
  <c r="AO15" i="70"/>
  <c r="AN15" i="70"/>
  <c r="AL15" i="70"/>
  <c r="AK15" i="70"/>
  <c r="AJ15" i="70"/>
  <c r="AI14" i="70"/>
  <c r="AU14" i="70"/>
  <c r="AT14" i="70"/>
  <c r="AS14" i="70"/>
  <c r="AR14" i="70"/>
  <c r="AQ14" i="70"/>
  <c r="AP14" i="70"/>
  <c r="AO14" i="70"/>
  <c r="AN14" i="70"/>
  <c r="AM14" i="70"/>
  <c r="AL14" i="70"/>
  <c r="AK14" i="70"/>
  <c r="AJ14" i="70"/>
  <c r="AU13" i="70"/>
  <c r="AT13" i="70"/>
  <c r="AS13" i="70"/>
  <c r="AR13" i="70"/>
  <c r="AQ13" i="70"/>
  <c r="AP13" i="70"/>
  <c r="AO13" i="70"/>
  <c r="AN13" i="70"/>
  <c r="AM13" i="70"/>
  <c r="AL13" i="70"/>
  <c r="AK13" i="70"/>
  <c r="AJ13" i="70"/>
  <c r="AI11" i="70"/>
  <c r="AU11" i="70"/>
  <c r="AT11" i="70"/>
  <c r="AS11" i="70"/>
  <c r="AR11" i="70"/>
  <c r="AQ11" i="70"/>
  <c r="AP11" i="70"/>
  <c r="AO11" i="70"/>
  <c r="AN11" i="70"/>
  <c r="AM11" i="70"/>
  <c r="AL11" i="70"/>
  <c r="AK11" i="70"/>
  <c r="AJ11" i="70"/>
  <c r="AI10" i="70"/>
  <c r="AU10" i="70"/>
  <c r="AT10" i="70"/>
  <c r="AS10" i="70"/>
  <c r="AR10" i="70"/>
  <c r="AQ10" i="70"/>
  <c r="AP10" i="70"/>
  <c r="AO10" i="70"/>
  <c r="AN10" i="70"/>
  <c r="AM10" i="70"/>
  <c r="AL10" i="70"/>
  <c r="AK10" i="70"/>
  <c r="AJ10" i="70"/>
  <c r="AI9" i="70"/>
  <c r="AU9" i="70"/>
  <c r="AT9" i="70"/>
  <c r="AS9" i="70"/>
  <c r="AR9" i="70"/>
  <c r="AQ9" i="70"/>
  <c r="AP9" i="70"/>
  <c r="AO9" i="70"/>
  <c r="AN9" i="70"/>
  <c r="AM9" i="70"/>
  <c r="AL9" i="70"/>
  <c r="AK9" i="70"/>
  <c r="AJ9" i="70"/>
  <c r="AI8" i="70"/>
  <c r="AU8" i="70"/>
  <c r="AT8" i="70"/>
  <c r="AS8" i="70"/>
  <c r="AR8" i="70"/>
  <c r="AQ8" i="70"/>
  <c r="AP8" i="70"/>
  <c r="AO8" i="70"/>
  <c r="AN8" i="70"/>
  <c r="AM8" i="70"/>
  <c r="AL8" i="70"/>
  <c r="AK8" i="70"/>
  <c r="AJ8" i="70"/>
  <c r="AI7" i="70"/>
  <c r="AU7" i="70"/>
  <c r="AT7" i="70"/>
  <c r="AS7" i="70"/>
  <c r="AR7" i="70"/>
  <c r="AQ7" i="70"/>
  <c r="AP7" i="70"/>
  <c r="AO7" i="70"/>
  <c r="AN7" i="70"/>
  <c r="AL7" i="70"/>
  <c r="AK7" i="70"/>
  <c r="AJ7" i="70"/>
  <c r="AI6" i="70"/>
  <c r="AU6" i="70"/>
  <c r="AT6" i="70"/>
  <c r="AS6" i="70"/>
  <c r="AR6" i="70"/>
  <c r="AP6" i="70"/>
  <c r="AO6" i="70"/>
  <c r="AN6" i="70"/>
  <c r="AM6" i="70"/>
  <c r="AL6" i="70"/>
  <c r="AK6" i="70"/>
  <c r="AJ6" i="70"/>
  <c r="AI5" i="70"/>
  <c r="AU5" i="70"/>
  <c r="AT5" i="70"/>
  <c r="AS5" i="70"/>
  <c r="AR5" i="70"/>
  <c r="AQ5" i="70"/>
  <c r="AP5" i="70"/>
  <c r="AN5" i="70"/>
  <c r="AM5" i="70"/>
  <c r="AL5" i="70"/>
  <c r="AK5" i="70"/>
  <c r="AU4" i="70"/>
  <c r="AT4" i="70"/>
  <c r="AS4" i="70"/>
  <c r="AR4" i="70"/>
  <c r="AQ4" i="70"/>
  <c r="AP4" i="70"/>
  <c r="AO4" i="70"/>
  <c r="AN4" i="70"/>
  <c r="AM4" i="70"/>
  <c r="AL4" i="70"/>
  <c r="AK4" i="70"/>
  <c r="AJ4" i="70"/>
  <c r="H41" i="67"/>
  <c r="F41" i="67"/>
  <c r="C41" i="67"/>
  <c r="R15" i="67"/>
  <c r="AJ16" i="67" s="1"/>
  <c r="Q13" i="67"/>
  <c r="F13" i="67"/>
  <c r="K38" i="71" l="1"/>
  <c r="V20" i="71"/>
  <c r="X20" i="71" s="1"/>
  <c r="U15" i="67"/>
  <c r="O17" i="67"/>
  <c r="X14" i="70"/>
  <c r="R5" i="70"/>
  <c r="M37" i="70"/>
  <c r="Z5" i="70"/>
  <c r="T5" i="70"/>
  <c r="K38" i="70"/>
  <c r="V5" i="70"/>
  <c r="V14" i="70"/>
  <c r="O37" i="70"/>
  <c r="X5" i="70"/>
  <c r="N14" i="70"/>
  <c r="T14" i="70"/>
  <c r="P14" i="70"/>
  <c r="N5" i="70"/>
  <c r="Z14" i="70"/>
  <c r="R14" i="70"/>
  <c r="P5" i="70"/>
  <c r="AF5" i="70"/>
  <c r="AQ6" i="70"/>
  <c r="L14" i="70"/>
  <c r="AB14" i="70"/>
  <c r="AM15" i="70"/>
  <c r="AU15" i="70"/>
  <c r="AL16" i="70"/>
  <c r="AT16" i="70"/>
  <c r="AQ19" i="70"/>
  <c r="AP20" i="70"/>
  <c r="AB5" i="70"/>
  <c r="L6" i="77" l="1"/>
  <c r="O23" i="71"/>
  <c r="O15" i="71"/>
  <c r="Q23" i="71"/>
  <c r="Q25" i="71"/>
  <c r="S23" i="71"/>
  <c r="K23" i="71"/>
  <c r="K15" i="71"/>
  <c r="Q15" i="71"/>
  <c r="M25" i="71"/>
  <c r="U13" i="71"/>
  <c r="S25" i="71"/>
  <c r="O13" i="71"/>
  <c r="S13" i="71"/>
  <c r="M13" i="71"/>
  <c r="K13" i="71"/>
  <c r="U25" i="71"/>
  <c r="S40" i="71"/>
  <c r="K40" i="71"/>
  <c r="Q13" i="71"/>
  <c r="M23" i="71"/>
  <c r="U15" i="71"/>
  <c r="K25" i="71"/>
  <c r="O25" i="71"/>
  <c r="U23" i="71"/>
  <c r="M50" i="71"/>
  <c r="O40" i="71"/>
  <c r="K50" i="71"/>
  <c r="M40" i="71"/>
  <c r="O50" i="71"/>
  <c r="M36" i="71"/>
  <c r="K33" i="71"/>
  <c r="U38" i="71"/>
  <c r="S50" i="71"/>
  <c r="Q33" i="71"/>
  <c r="U40" i="71"/>
  <c r="O46" i="71"/>
  <c r="K36" i="71"/>
  <c r="U46" i="71"/>
  <c r="K48" i="71"/>
  <c r="U36" i="71"/>
  <c r="S15" i="71"/>
  <c r="U48" i="71"/>
  <c r="O38" i="71"/>
  <c r="Q38" i="71"/>
  <c r="M15" i="71"/>
  <c r="M38" i="71"/>
  <c r="Q36" i="71"/>
  <c r="Q17" i="71"/>
  <c r="O48" i="71"/>
  <c r="V44" i="71"/>
  <c r="V42" i="71"/>
  <c r="S36" i="71"/>
  <c r="S46" i="71"/>
  <c r="M48" i="71"/>
  <c r="Q48" i="71"/>
  <c r="S48" i="71"/>
  <c r="K46" i="71"/>
  <c r="O36" i="71"/>
  <c r="O33" i="71"/>
  <c r="S33" i="71"/>
  <c r="Q50" i="71"/>
  <c r="Q46" i="71"/>
  <c r="M46" i="71"/>
  <c r="S38" i="71"/>
  <c r="O27" i="71"/>
  <c r="M27" i="71"/>
  <c r="K27" i="71"/>
  <c r="O17" i="71"/>
  <c r="U27" i="71"/>
  <c r="S27" i="71"/>
  <c r="Q10" i="71"/>
  <c r="O10" i="71"/>
  <c r="U17" i="71"/>
  <c r="Q27" i="71"/>
  <c r="S10" i="71"/>
  <c r="K17" i="71"/>
  <c r="M17" i="71"/>
  <c r="S17" i="71"/>
  <c r="U10" i="71"/>
  <c r="M10" i="71"/>
  <c r="V21" i="71"/>
  <c r="V34" i="71"/>
  <c r="V11" i="71"/>
  <c r="T17" i="67"/>
  <c r="V17" i="67"/>
  <c r="Y17" i="67"/>
  <c r="N15" i="67"/>
  <c r="L41" i="67" s="1"/>
  <c r="N6" i="77" s="1"/>
  <c r="J41" i="67"/>
  <c r="U6" i="77" l="1"/>
  <c r="R6" i="77"/>
  <c r="X6" i="77"/>
  <c r="AC55" i="67"/>
  <c r="AC56" i="67" s="1"/>
  <c r="AH16" i="67"/>
  <c r="AC61" i="67" s="1"/>
  <c r="D57" i="67"/>
  <c r="D55" i="67"/>
  <c r="D65" i="67"/>
  <c r="D63" i="67"/>
  <c r="D49" i="67"/>
  <c r="D47" i="67"/>
  <c r="AD53" i="67"/>
  <c r="AC53" i="67"/>
  <c r="AE53" i="67"/>
  <c r="C15" i="67"/>
  <c r="E15" i="67"/>
  <c r="B36" i="77" s="1"/>
  <c r="D15" i="67"/>
  <c r="B29" i="77" s="1"/>
  <c r="Q40" i="71"/>
  <c r="V40" i="71" s="1"/>
  <c r="M33" i="71"/>
  <c r="U33" i="71"/>
  <c r="V10" i="71"/>
  <c r="V50" i="71"/>
  <c r="X50" i="71" s="1"/>
  <c r="V48" i="71"/>
  <c r="X48" i="71" s="1"/>
  <c r="V46" i="71"/>
  <c r="X46" i="71" s="1"/>
  <c r="V38" i="71"/>
  <c r="X38" i="71" s="1"/>
  <c r="V36" i="71"/>
  <c r="X36" i="71" s="1"/>
  <c r="V9" i="71"/>
  <c r="V32" i="71"/>
  <c r="S41" i="67"/>
  <c r="U41" i="67"/>
  <c r="Z6" i="77" s="1"/>
  <c r="O41" i="67"/>
  <c r="Q41" i="67"/>
  <c r="N6" i="71" l="1"/>
  <c r="B18" i="77"/>
  <c r="J6" i="71"/>
  <c r="D59" i="67"/>
  <c r="L6" i="71"/>
  <c r="AC5" i="71"/>
  <c r="AF5" i="71" s="1"/>
  <c r="B27" i="77"/>
  <c r="B25" i="77"/>
  <c r="B34" i="77"/>
  <c r="B32" i="77"/>
  <c r="D67" i="67"/>
  <c r="B20" i="77"/>
  <c r="AI17" i="67"/>
  <c r="AI16" i="67" s="1"/>
  <c r="AD55" i="67" s="1"/>
  <c r="AE61" i="67"/>
  <c r="X10" i="71"/>
  <c r="X40" i="71"/>
  <c r="V33" i="71"/>
  <c r="X33" i="71" s="1"/>
  <c r="AE55" i="67" l="1"/>
  <c r="AE56" i="67" s="1"/>
  <c r="V25" i="71" l="1"/>
  <c r="X25" i="71" s="1"/>
  <c r="V13" i="71"/>
  <c r="V19" i="71"/>
  <c r="V27" i="71"/>
  <c r="X27" i="71" s="1"/>
  <c r="V23" i="71"/>
  <c r="X23" i="71" s="1"/>
  <c r="V15" i="71"/>
  <c r="AC10" i="71" s="1"/>
  <c r="AF10" i="71" s="1"/>
  <c r="V17" i="71"/>
  <c r="X13" i="71" l="1"/>
  <c r="AC9" i="71"/>
  <c r="AF9" i="71" s="1"/>
  <c r="X17" i="71"/>
  <c r="AF7" i="71"/>
  <c r="X15" i="71"/>
  <c r="AC6" i="71"/>
  <c r="AF6" i="71" s="1"/>
  <c r="X59" i="71" l="1"/>
  <c r="V59" i="71" s="1"/>
  <c r="AF15" i="71"/>
  <c r="AE43" i="71" s="1"/>
  <c r="AD62" i="67"/>
  <c r="AD57" i="67"/>
  <c r="AD58" i="67" s="1"/>
  <c r="AD56" i="67" l="1"/>
  <c r="AD61" i="67"/>
  <c r="AC60" i="67" s="1"/>
  <c r="B43" i="67" l="1"/>
  <c r="B3" i="67" l="1"/>
</calcChain>
</file>

<file path=xl/sharedStrings.xml><?xml version="1.0" encoding="utf-8"?>
<sst xmlns="http://schemas.openxmlformats.org/spreadsheetml/2006/main" count="1097" uniqueCount="352">
  <si>
    <t>月</t>
    <rPh sb="0" eb="1">
      <t>ガツ</t>
    </rPh>
    <phoneticPr fontId="1"/>
  </si>
  <si>
    <t>日</t>
    <rPh sb="0" eb="1">
      <t>ニチ</t>
    </rPh>
    <phoneticPr fontId="1"/>
  </si>
  <si>
    <t>利用期日</t>
    <rPh sb="0" eb="2">
      <t>リヨウ</t>
    </rPh>
    <rPh sb="2" eb="4">
      <t>キジツ</t>
    </rPh>
    <phoneticPr fontId="6"/>
  </si>
  <si>
    <t>年</t>
    <rPh sb="0" eb="1">
      <t>ネン</t>
    </rPh>
    <phoneticPr fontId="1"/>
  </si>
  <si>
    <t>年</t>
    <phoneticPr fontId="1"/>
  </si>
  <si>
    <t>月</t>
    <phoneticPr fontId="1"/>
  </si>
  <si>
    <t>（</t>
    <phoneticPr fontId="1"/>
  </si>
  <si>
    <t>）</t>
    <phoneticPr fontId="1"/>
  </si>
  <si>
    <t>日（</t>
    <phoneticPr fontId="1"/>
  </si>
  <si>
    <t>納入日時</t>
    <rPh sb="0" eb="2">
      <t>ノウニュウ</t>
    </rPh>
    <rPh sb="2" eb="4">
      <t>ニチジ</t>
    </rPh>
    <phoneticPr fontId="1"/>
  </si>
  <si>
    <t>代表者名</t>
    <rPh sb="0" eb="3">
      <t>ダイヒョウシャ</t>
    </rPh>
    <rPh sb="3" eb="4">
      <t>メイ</t>
    </rPh>
    <phoneticPr fontId="6"/>
  </si>
  <si>
    <t>連絡責任者名</t>
    <rPh sb="0" eb="2">
      <t>レンラク</t>
    </rPh>
    <rPh sb="2" eb="5">
      <t>セキニンシャ</t>
    </rPh>
    <rPh sb="5" eb="6">
      <t>メイ</t>
    </rPh>
    <phoneticPr fontId="6"/>
  </si>
  <si>
    <t>－</t>
    <phoneticPr fontId="1"/>
  </si>
  <si>
    <t>分</t>
    <rPh sb="0" eb="1">
      <t>フン</t>
    </rPh>
    <phoneticPr fontId="1"/>
  </si>
  <si>
    <t>時</t>
    <rPh sb="0" eb="1">
      <t>ジ</t>
    </rPh>
    <phoneticPr fontId="1"/>
  </si>
  <si>
    <t>円</t>
    <rPh sb="0" eb="1">
      <t>エン</t>
    </rPh>
    <phoneticPr fontId="1"/>
  </si>
  <si>
    <t>男</t>
    <rPh sb="0" eb="1">
      <t>オトコ</t>
    </rPh>
    <phoneticPr fontId="33"/>
  </si>
  <si>
    <t>女</t>
    <rPh sb="0" eb="1">
      <t>オンナ</t>
    </rPh>
    <phoneticPr fontId="33"/>
  </si>
  <si>
    <t>小学生</t>
    <rPh sb="0" eb="3">
      <t>ショウガクセイ</t>
    </rPh>
    <phoneticPr fontId="33"/>
  </si>
  <si>
    <t>中学生</t>
    <rPh sb="0" eb="3">
      <t>チュウガクセイ</t>
    </rPh>
    <phoneticPr fontId="33"/>
  </si>
  <si>
    <t>〒</t>
    <phoneticPr fontId="1"/>
  </si>
  <si>
    <t>昼</t>
    <rPh sb="0" eb="1">
      <t>ヒル</t>
    </rPh>
    <phoneticPr fontId="33"/>
  </si>
  <si>
    <t>朝</t>
    <rPh sb="0" eb="1">
      <t>アサ</t>
    </rPh>
    <phoneticPr fontId="33"/>
  </si>
  <si>
    <t>宿泊</t>
    <rPh sb="0" eb="2">
      <t>シュクハク</t>
    </rPh>
    <phoneticPr fontId="33"/>
  </si>
  <si>
    <t>泊</t>
    <rPh sb="0" eb="1">
      <t>ぱく</t>
    </rPh>
    <phoneticPr fontId="1" type="Hiragana"/>
  </si>
  <si>
    <t>日</t>
    <rPh sb="0" eb="1">
      <t>にち</t>
    </rPh>
    <phoneticPr fontId="1" type="Hiragana"/>
  </si>
  <si>
    <t>泊　数</t>
    <rPh sb="0" eb="1">
      <t>とまり</t>
    </rPh>
    <rPh sb="2" eb="3">
      <t>す</t>
    </rPh>
    <phoneticPr fontId="1" type="Hiragana"/>
  </si>
  <si>
    <t>利用者人数</t>
    <rPh sb="0" eb="3">
      <t>りようしゃ</t>
    </rPh>
    <rPh sb="3" eb="5">
      <t>にんずう</t>
    </rPh>
    <phoneticPr fontId="1" type="Hiragana"/>
  </si>
  <si>
    <t>名</t>
    <rPh sb="0" eb="1">
      <t>めい</t>
    </rPh>
    <phoneticPr fontId="1" type="Hiragana"/>
  </si>
  <si>
    <t>）</t>
    <phoneticPr fontId="1" type="Hiragana"/>
  </si>
  <si>
    <t>うち大人の数</t>
    <rPh sb="2" eb="4">
      <t>おとな</t>
    </rPh>
    <rPh sb="5" eb="6">
      <t>かず</t>
    </rPh>
    <phoneticPr fontId="1" type="Hiragana"/>
  </si>
  <si>
    <t>日帰り</t>
    <rPh sb="0" eb="2">
      <t>ひがえ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</si>
  <si>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</si>
  <si>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物品発注</t>
    <rPh sb="0" eb="2">
      <t>ブッピン</t>
    </rPh>
    <rPh sb="2" eb="4">
      <t>ハッチュウ</t>
    </rPh>
    <phoneticPr fontId="33"/>
  </si>
  <si>
    <t>整理番号</t>
    <rPh sb="0" eb="2">
      <t>せいり</t>
    </rPh>
    <rPh sb="2" eb="4">
      <t>ばんごう</t>
    </rPh>
    <phoneticPr fontId="1" type="Hiragana"/>
  </si>
  <si>
    <t xml:space="preserve">
円</t>
    <rPh sb="1" eb="2">
      <t>エン</t>
    </rPh>
    <phoneticPr fontId="1"/>
  </si>
  <si>
    <t>利用者人数</t>
    <rPh sb="0" eb="3">
      <t>リヨウシャ</t>
    </rPh>
    <rPh sb="3" eb="5">
      <t>ニンズウ</t>
    </rPh>
    <phoneticPr fontId="1"/>
  </si>
  <si>
    <t>うち大人</t>
    <rPh sb="2" eb="4">
      <t>オトナ</t>
    </rPh>
    <phoneticPr fontId="1"/>
  </si>
  <si>
    <t>▶</t>
    <phoneticPr fontId="1"/>
  </si>
  <si>
    <t>▶</t>
    <phoneticPr fontId="1"/>
  </si>
  <si>
    <t>一般</t>
    <rPh sb="0" eb="2">
      <t>イッパン</t>
    </rPh>
    <phoneticPr fontId="1"/>
  </si>
  <si>
    <t>光熱水費</t>
    <rPh sb="0" eb="4">
      <t>こうねつすいひ</t>
    </rPh>
    <phoneticPr fontId="1" type="Hiragana"/>
  </si>
  <si>
    <t>県内</t>
    <rPh sb="0" eb="2">
      <t>けんない</t>
    </rPh>
    <phoneticPr fontId="1" type="Hiragana"/>
  </si>
  <si>
    <t>一般</t>
    <rPh sb="0" eb="2">
      <t>いっぱん</t>
    </rPh>
    <phoneticPr fontId="1" type="Hiragana"/>
  </si>
  <si>
    <t>高校生等</t>
    <rPh sb="0" eb="4">
      <t>コウコウセイトウ</t>
    </rPh>
    <phoneticPr fontId="1"/>
  </si>
  <si>
    <t>宿泊</t>
    <rPh sb="0" eb="2">
      <t>しゅくはく</t>
    </rPh>
    <phoneticPr fontId="1" type="Hiragana"/>
  </si>
  <si>
    <t>中学以下</t>
    <rPh sb="0" eb="1">
      <t>なか</t>
    </rPh>
    <rPh sb="1" eb="2">
      <t>がく</t>
    </rPh>
    <rPh sb="2" eb="4">
      <t>いか</t>
    </rPh>
    <phoneticPr fontId="1" type="Hiragana"/>
  </si>
  <si>
    <t>高校生等</t>
    <rPh sb="0" eb="2">
      <t>こうこう</t>
    </rPh>
    <rPh sb="2" eb="3">
      <t>せい</t>
    </rPh>
    <rPh sb="3" eb="4">
      <t>など</t>
    </rPh>
    <phoneticPr fontId="1" type="Hiragana"/>
  </si>
  <si>
    <t>（</t>
    <phoneticPr fontId="1" type="Hiragana"/>
  </si>
  <si>
    <t>１日目</t>
  </si>
  <si>
    <t>２日目</t>
  </si>
  <si>
    <t>３日目</t>
  </si>
  <si>
    <t>～</t>
    <phoneticPr fontId="1"/>
  </si>
  <si>
    <t>（</t>
    <phoneticPr fontId="1"/>
  </si>
  <si>
    <t>県</t>
  </si>
  <si>
    <t>無料</t>
    <rPh sb="0" eb="2">
      <t>ムリョウ</t>
    </rPh>
    <phoneticPr fontId="33"/>
  </si>
  <si>
    <t>朝</t>
    <rPh sb="0" eb="1">
      <t>アサ</t>
    </rPh>
    <phoneticPr fontId="1"/>
  </si>
  <si>
    <t>昼</t>
    <rPh sb="0" eb="1">
      <t>ヒル</t>
    </rPh>
    <phoneticPr fontId="1"/>
  </si>
  <si>
    <t>西暦</t>
    <rPh sb="0" eb="2">
      <t>セイレキ</t>
    </rPh>
    <phoneticPr fontId="1"/>
  </si>
  <si>
    <t>－</t>
    <phoneticPr fontId="1"/>
  </si>
  <si>
    <t>－</t>
    <phoneticPr fontId="1"/>
  </si>
  <si>
    <t>日帰</t>
    <rPh sb="0" eb="2">
      <t>ヒガエ</t>
    </rPh>
    <phoneticPr fontId="33"/>
  </si>
  <si>
    <t>2歳児以下</t>
    <rPh sb="1" eb="3">
      <t>サイジ</t>
    </rPh>
    <rPh sb="3" eb="5">
      <t>イカ</t>
    </rPh>
    <phoneticPr fontId="33"/>
  </si>
  <si>
    <t>3歳-学齢前</t>
    <rPh sb="1" eb="2">
      <t>サイ</t>
    </rPh>
    <rPh sb="3" eb="5">
      <t>ガクレイ</t>
    </rPh>
    <rPh sb="5" eb="6">
      <t>マエ</t>
    </rPh>
    <phoneticPr fontId="33"/>
  </si>
  <si>
    <t>高校生</t>
    <rPh sb="0" eb="3">
      <t>コウコウセイ</t>
    </rPh>
    <phoneticPr fontId="33"/>
  </si>
  <si>
    <t>指導者等</t>
    <rPh sb="0" eb="2">
      <t>シドウ</t>
    </rPh>
    <rPh sb="2" eb="4">
      <t>シャトウ</t>
    </rPh>
    <phoneticPr fontId="33"/>
  </si>
  <si>
    <t>夜</t>
    <rPh sb="0" eb="1">
      <t>ヨル</t>
    </rPh>
    <phoneticPr fontId="33"/>
  </si>
  <si>
    <t>合　　計</t>
    <rPh sb="0" eb="1">
      <t>ゴウ</t>
    </rPh>
    <rPh sb="3" eb="4">
      <t>ケイ</t>
    </rPh>
    <phoneticPr fontId="33"/>
  </si>
  <si>
    <t>食物アレルギー等の
対応希望者</t>
    <rPh sb="0" eb="2">
      <t>ショクモツ</t>
    </rPh>
    <rPh sb="7" eb="8">
      <t>トウ</t>
    </rPh>
    <rPh sb="10" eb="12">
      <t>タイオウ</t>
    </rPh>
    <rPh sb="12" eb="15">
      <t>キボウシャ</t>
    </rPh>
    <phoneticPr fontId="33"/>
  </si>
  <si>
    <t>アレ</t>
    <phoneticPr fontId="1"/>
  </si>
  <si>
    <t>その他</t>
    <phoneticPr fontId="33"/>
  </si>
  <si>
    <t>実利用者</t>
    <rPh sb="0" eb="1">
      <t>ジツ</t>
    </rPh>
    <rPh sb="1" eb="4">
      <t>リヨウシャ</t>
    </rPh>
    <phoneticPr fontId="33"/>
  </si>
  <si>
    <t>その他</t>
    <phoneticPr fontId="33"/>
  </si>
  <si>
    <t>食事数</t>
    <rPh sb="0" eb="2">
      <t>ショクジ</t>
    </rPh>
    <rPh sb="2" eb="3">
      <t>スウ</t>
    </rPh>
    <phoneticPr fontId="33"/>
  </si>
  <si>
    <t>その他</t>
    <phoneticPr fontId="33"/>
  </si>
  <si>
    <t>女</t>
    <rPh sb="0" eb="1">
      <t>オンナ</t>
    </rPh>
    <phoneticPr fontId="33"/>
  </si>
  <si>
    <t>男</t>
    <rPh sb="0" eb="1">
      <t>オトコ</t>
    </rPh>
    <phoneticPr fontId="33"/>
  </si>
  <si>
    <t>六日目</t>
    <rPh sb="0" eb="3">
      <t>ムイカメ</t>
    </rPh>
    <phoneticPr fontId="33"/>
  </si>
  <si>
    <t>五日目</t>
    <rPh sb="0" eb="3">
      <t>イツカメ</t>
    </rPh>
    <phoneticPr fontId="33"/>
  </si>
  <si>
    <t>四日目</t>
    <rPh sb="0" eb="3">
      <t>ヨッカメ</t>
    </rPh>
    <phoneticPr fontId="33"/>
  </si>
  <si>
    <t>三日目</t>
    <rPh sb="0" eb="3">
      <t>ミッカメ</t>
    </rPh>
    <phoneticPr fontId="33"/>
  </si>
  <si>
    <t>二日目</t>
    <rPh sb="0" eb="3">
      <t>フツカメ</t>
    </rPh>
    <phoneticPr fontId="33"/>
  </si>
  <si>
    <t>一日目</t>
    <rPh sb="0" eb="2">
      <t>イチニチ</t>
    </rPh>
    <rPh sb="2" eb="3">
      <t>メ</t>
    </rPh>
    <phoneticPr fontId="33"/>
  </si>
  <si>
    <t>実利用</t>
    <rPh sb="0" eb="1">
      <t>ジツ</t>
    </rPh>
    <rPh sb="1" eb="3">
      <t>リヨウ</t>
    </rPh>
    <phoneticPr fontId="33"/>
  </si>
  <si>
    <t>６日目</t>
    <rPh sb="0" eb="2">
      <t>ムイカ</t>
    </rPh>
    <rPh sb="2" eb="3">
      <t>メ</t>
    </rPh>
    <phoneticPr fontId="33"/>
  </si>
  <si>
    <t>５日目</t>
    <rPh sb="0" eb="2">
      <t>イツカ</t>
    </rPh>
    <rPh sb="2" eb="3">
      <t>メ</t>
    </rPh>
    <phoneticPr fontId="33"/>
  </si>
  <si>
    <t>４日目</t>
    <phoneticPr fontId="33"/>
  </si>
  <si>
    <t>集計表</t>
    <rPh sb="0" eb="3">
      <t>シュウケイヒョウ</t>
    </rPh>
    <phoneticPr fontId="33"/>
  </si>
  <si>
    <t>使用数（１セット）</t>
    <rPh sb="0" eb="3">
      <t>シヨウスウ</t>
    </rPh>
    <phoneticPr fontId="33"/>
  </si>
  <si>
    <t>リネン</t>
    <phoneticPr fontId="33"/>
  </si>
  <si>
    <t>宿泊を伴う利用（１人１泊）</t>
    <rPh sb="0" eb="2">
      <t>シュクハク</t>
    </rPh>
    <rPh sb="3" eb="4">
      <t>トモナ</t>
    </rPh>
    <rPh sb="5" eb="7">
      <t>リヨウ</t>
    </rPh>
    <rPh sb="9" eb="10">
      <t>ニン</t>
    </rPh>
    <rPh sb="11" eb="12">
      <t>ハク</t>
    </rPh>
    <phoneticPr fontId="33"/>
  </si>
  <si>
    <t>光熱水費</t>
    <rPh sb="0" eb="4">
      <t>コウネツスイヒ</t>
    </rPh>
    <phoneticPr fontId="33"/>
  </si>
  <si>
    <t>その他の者</t>
    <rPh sb="2" eb="3">
      <t>タ</t>
    </rPh>
    <rPh sb="4" eb="5">
      <t>モノ</t>
    </rPh>
    <phoneticPr fontId="33"/>
  </si>
  <si>
    <t>高校生等</t>
    <rPh sb="0" eb="3">
      <t>コウコウセイ</t>
    </rPh>
    <rPh sb="3" eb="4">
      <t>トウ</t>
    </rPh>
    <phoneticPr fontId="33"/>
  </si>
  <si>
    <t>２時間
１人</t>
    <rPh sb="5" eb="6">
      <t>ニン</t>
    </rPh>
    <phoneticPr fontId="33"/>
  </si>
  <si>
    <t>中学生以下（３歳以上）</t>
    <rPh sb="0" eb="3">
      <t>チュウガクセイ</t>
    </rPh>
    <rPh sb="3" eb="5">
      <t>イカ</t>
    </rPh>
    <rPh sb="7" eb="8">
      <t>サイ</t>
    </rPh>
    <rPh sb="8" eb="10">
      <t>イジョウ</t>
    </rPh>
    <phoneticPr fontId="33"/>
  </si>
  <si>
    <t>プール</t>
    <phoneticPr fontId="33"/>
  </si>
  <si>
    <t>高校生等</t>
    <rPh sb="0" eb="4">
      <t>コウコウセイナド</t>
    </rPh>
    <phoneticPr fontId="33"/>
  </si>
  <si>
    <t>２歳以下</t>
    <rPh sb="1" eb="4">
      <t>サイイカ</t>
    </rPh>
    <phoneticPr fontId="33"/>
  </si>
  <si>
    <t>3歳以上就学前(内数)</t>
    <rPh sb="1" eb="2">
      <t>サイ</t>
    </rPh>
    <rPh sb="2" eb="4">
      <t>イジョウ</t>
    </rPh>
    <rPh sb="4" eb="7">
      <t>シュウガクマエ</t>
    </rPh>
    <rPh sb="8" eb="9">
      <t>ウチ</t>
    </rPh>
    <rPh sb="9" eb="10">
      <t>スウ</t>
    </rPh>
    <phoneticPr fontId="33"/>
  </si>
  <si>
    <t>1人1日</t>
    <rPh sb="1" eb="2">
      <t>ニン</t>
    </rPh>
    <rPh sb="3" eb="4">
      <t>ニチ</t>
    </rPh>
    <phoneticPr fontId="33"/>
  </si>
  <si>
    <t>小学生以下</t>
    <phoneticPr fontId="33"/>
  </si>
  <si>
    <t>宿泊を伴わない利用</t>
    <rPh sb="0" eb="2">
      <t>シュクハク</t>
    </rPh>
    <rPh sb="3" eb="4">
      <t>トモナ</t>
    </rPh>
    <rPh sb="7" eb="9">
      <t>リヨウ</t>
    </rPh>
    <phoneticPr fontId="33"/>
  </si>
  <si>
    <t>生活館及びロッジ
（テント）</t>
    <rPh sb="0" eb="2">
      <t>セイカツ</t>
    </rPh>
    <rPh sb="2" eb="3">
      <t>カン</t>
    </rPh>
    <rPh sb="3" eb="4">
      <t>オヨ</t>
    </rPh>
    <phoneticPr fontId="33"/>
  </si>
  <si>
    <t>その他の者</t>
    <phoneticPr fontId="33"/>
  </si>
  <si>
    <t>１　人　１　泊</t>
  </si>
  <si>
    <t>生活館及びロッジ（テント）</t>
    <phoneticPr fontId="33"/>
  </si>
  <si>
    <t>宿泊を伴う利用</t>
    <rPh sb="0" eb="2">
      <t>シュクハク</t>
    </rPh>
    <rPh sb="3" eb="4">
      <t>トモナ</t>
    </rPh>
    <rPh sb="5" eb="7">
      <t>リヨウ</t>
    </rPh>
    <phoneticPr fontId="33"/>
  </si>
  <si>
    <t>県外の利用</t>
    <phoneticPr fontId="33"/>
  </si>
  <si>
    <t>中学生以下（３歳以上）</t>
    <rPh sb="0" eb="3">
      <t>チュウガクセイ</t>
    </rPh>
    <rPh sb="3" eb="5">
      <t>イカ</t>
    </rPh>
    <rPh sb="7" eb="10">
      <t>サイイジョウ</t>
    </rPh>
    <phoneticPr fontId="33"/>
  </si>
  <si>
    <t>栃木県内の利用</t>
    <phoneticPr fontId="33"/>
  </si>
  <si>
    <t>利用数計</t>
    <rPh sb="0" eb="2">
      <t>リヨウ</t>
    </rPh>
    <rPh sb="2" eb="3">
      <t>スウ</t>
    </rPh>
    <rPh sb="3" eb="4">
      <t>ケイ</t>
    </rPh>
    <phoneticPr fontId="33"/>
  </si>
  <si>
    <t>6日目</t>
    <rPh sb="1" eb="2">
      <t>ニチ</t>
    </rPh>
    <rPh sb="2" eb="3">
      <t>メ</t>
    </rPh>
    <phoneticPr fontId="33"/>
  </si>
  <si>
    <t>5日目</t>
    <rPh sb="1" eb="2">
      <t>ニチ</t>
    </rPh>
    <rPh sb="2" eb="3">
      <t>メ</t>
    </rPh>
    <phoneticPr fontId="33"/>
  </si>
  <si>
    <t>4日目</t>
    <rPh sb="1" eb="2">
      <t>ニチ</t>
    </rPh>
    <rPh sb="2" eb="3">
      <t>メ</t>
    </rPh>
    <phoneticPr fontId="33"/>
  </si>
  <si>
    <t>3日目</t>
    <rPh sb="1" eb="2">
      <t>ニチ</t>
    </rPh>
    <rPh sb="2" eb="3">
      <t>メ</t>
    </rPh>
    <phoneticPr fontId="33"/>
  </si>
  <si>
    <t>2日目</t>
    <rPh sb="1" eb="2">
      <t>ニチ</t>
    </rPh>
    <rPh sb="2" eb="3">
      <t>メ</t>
    </rPh>
    <phoneticPr fontId="33"/>
  </si>
  <si>
    <t>1日目</t>
    <rPh sb="1" eb="2">
      <t>ニチ</t>
    </rPh>
    <rPh sb="2" eb="3">
      <t>メ</t>
    </rPh>
    <phoneticPr fontId="33"/>
  </si>
  <si>
    <t>使用料
の　額</t>
    <rPh sb="0" eb="3">
      <t>シヨウリョウ</t>
    </rPh>
    <rPh sb="6" eb="7">
      <t>ガク</t>
    </rPh>
    <phoneticPr fontId="33"/>
  </si>
  <si>
    <t>単位</t>
    <rPh sb="0" eb="2">
      <t>タンイ</t>
    </rPh>
    <phoneticPr fontId="33"/>
  </si>
  <si>
    <t>区　　　　　　分</t>
    <rPh sb="0" eb="1">
      <t>ク</t>
    </rPh>
    <rPh sb="7" eb="8">
      <t>ブン</t>
    </rPh>
    <phoneticPr fontId="33"/>
  </si>
  <si>
    <t>No.</t>
  </si>
  <si>
    <t>利 用 数 記 載 表</t>
    <phoneticPr fontId="33"/>
  </si>
  <si>
    <t>食</t>
    <rPh sb="0" eb="1">
      <t>ショク</t>
    </rPh>
    <phoneticPr fontId="1"/>
  </si>
  <si>
    <t>野外調理の
実施予定</t>
    <rPh sb="0" eb="2">
      <t>ヤガイ</t>
    </rPh>
    <rPh sb="2" eb="4">
      <t>チョウリ</t>
    </rPh>
    <rPh sb="6" eb="7">
      <t>ミノル</t>
    </rPh>
    <rPh sb="7" eb="8">
      <t>シ</t>
    </rPh>
    <rPh sb="8" eb="10">
      <t>ヨテイ</t>
    </rPh>
    <phoneticPr fontId="33"/>
  </si>
  <si>
    <t>● 共通データ</t>
    <rPh sb="2" eb="4">
      <t>キョウツウ</t>
    </rPh>
    <phoneticPr fontId="1"/>
  </si>
  <si>
    <r>
      <rPr>
        <b/>
        <sz val="18"/>
        <color rgb="FFFF0000"/>
        <rFont val="HGP創英角ｺﾞｼｯｸUB"/>
        <family val="3"/>
        <charset val="128"/>
      </rPr>
      <t>食</t>
    </r>
    <r>
      <rPr>
        <b/>
        <sz val="12"/>
        <color rgb="FFFF0000"/>
        <rFont val="HGP創英角ｺﾞｼｯｸUB"/>
        <family val="3"/>
        <charset val="128"/>
      </rPr>
      <t>　</t>
    </r>
    <r>
      <rPr>
        <b/>
        <sz val="11"/>
        <color rgb="FF000000"/>
        <rFont val="HG丸ｺﾞｼｯｸM-PRO"/>
        <family val="3"/>
        <charset val="128"/>
      </rPr>
      <t>から</t>
    </r>
    <rPh sb="0" eb="1">
      <t>ショク</t>
    </rPh>
    <phoneticPr fontId="1"/>
  </si>
  <si>
    <t>日（</t>
    <phoneticPr fontId="1"/>
  </si>
  <si>
    <t>野外調理時の食器</t>
    <rPh sb="0" eb="2">
      <t>やがい</t>
    </rPh>
    <rPh sb="2" eb="5">
      <t>ちょうりじ</t>
    </rPh>
    <rPh sb="6" eb="8">
      <t>しょっき</t>
    </rPh>
    <phoneticPr fontId="1" type="Hiragana"/>
  </si>
  <si>
    <r>
      <t xml:space="preserve"> </t>
    </r>
    <r>
      <rPr>
        <sz val="13"/>
        <color rgb="FFFF6600"/>
        <rFont val="BIZ UDゴシック"/>
        <family val="3"/>
        <charset val="128"/>
      </rPr>
      <t>★</t>
    </r>
    <r>
      <rPr>
        <sz val="10.5"/>
        <rFont val="BIZ UDゴシック"/>
        <family val="3"/>
        <charset val="128"/>
      </rPr>
      <t xml:space="preserve"> </t>
    </r>
    <r>
      <rPr>
        <b/>
        <sz val="10.5"/>
        <color rgb="FFFF0000"/>
        <rFont val="BIZ UDゴシック"/>
        <family val="3"/>
        <charset val="128"/>
      </rPr>
      <t>『野外調理の実施予定』</t>
    </r>
    <r>
      <rPr>
        <sz val="10.5"/>
        <rFont val="BIZ UDゴシック"/>
        <family val="3"/>
        <charset val="128"/>
      </rPr>
      <t>は、上の</t>
    </r>
    <r>
      <rPr>
        <b/>
        <sz val="10.5"/>
        <color rgb="FFFF0000"/>
        <rFont val="BIZ UDゴシック"/>
        <family val="3"/>
        <charset val="128"/>
      </rPr>
      <t>『食事予定表』</t>
    </r>
    <r>
      <rPr>
        <sz val="10.5"/>
        <rFont val="BIZ UDゴシック"/>
        <family val="3"/>
        <charset val="128"/>
      </rPr>
      <t>の入力内容により自動的に表示されます。</t>
    </r>
    <r>
      <rPr>
        <sz val="12"/>
        <color rgb="FFFF0000"/>
        <rFont val="HGP創英角ﾎﾟｯﾌﾟ体"/>
        <family val="3"/>
        <charset val="128"/>
      </rPr>
      <t/>
    </r>
    <rPh sb="4" eb="6">
      <t>ヤガイ</t>
    </rPh>
    <rPh sb="6" eb="8">
      <t>チョウリ</t>
    </rPh>
    <rPh sb="9" eb="11">
      <t>ジッシ</t>
    </rPh>
    <rPh sb="11" eb="13">
      <t>ヨテイ</t>
    </rPh>
    <rPh sb="16" eb="17">
      <t>ウエ</t>
    </rPh>
    <rPh sb="19" eb="21">
      <t>ショクジ</t>
    </rPh>
    <rPh sb="21" eb="23">
      <t>ヨテイ</t>
    </rPh>
    <rPh sb="23" eb="24">
      <t>ヒョウ</t>
    </rPh>
    <rPh sb="26" eb="28">
      <t>ニュウリョク</t>
    </rPh>
    <rPh sb="28" eb="30">
      <t>ナイヨウ</t>
    </rPh>
    <rPh sb="33" eb="36">
      <t>ジドウテキ</t>
    </rPh>
    <rPh sb="37" eb="39">
      <t>ヒョウジ</t>
    </rPh>
    <phoneticPr fontId="1"/>
  </si>
  <si>
    <t>夕</t>
    <rPh sb="0" eb="1">
      <t>ユウ</t>
    </rPh>
    <phoneticPr fontId="1"/>
  </si>
  <si>
    <t>費用総計（仮）</t>
  </si>
  <si>
    <t>プール</t>
    <phoneticPr fontId="1" type="Hiragana"/>
  </si>
  <si>
    <t>入力ﾍﾟｰｼﾞ</t>
    <rPh sb="0" eb="2">
      <t>ニュウリョク</t>
    </rPh>
    <phoneticPr fontId="1"/>
  </si>
  <si>
    <t>中学以下</t>
    <rPh sb="0" eb="2">
      <t>チュウガク</t>
    </rPh>
    <rPh sb="2" eb="3">
      <t>イ</t>
    </rPh>
    <rPh sb="3" eb="4">
      <t>シタ</t>
    </rPh>
    <phoneticPr fontId="1"/>
  </si>
  <si>
    <t>その他</t>
    <rPh sb="2" eb="3">
      <t>タ</t>
    </rPh>
    <phoneticPr fontId="1"/>
  </si>
  <si>
    <t>その他</t>
    <rPh sb="2" eb="3">
      <t>タ</t>
    </rPh>
    <phoneticPr fontId="1"/>
  </si>
  <si>
    <t>泊</t>
    <rPh sb="0" eb="1">
      <t>ハク</t>
    </rPh>
    <phoneticPr fontId="1"/>
  </si>
  <si>
    <t>その他</t>
    <rPh sb="2" eb="3">
      <t>た</t>
    </rPh>
    <phoneticPr fontId="1" type="Hiragana"/>
  </si>
  <si>
    <t>リネン料金</t>
    <rPh sb="3" eb="5">
      <t>りょうきん</t>
    </rPh>
    <phoneticPr fontId="1" type="Hiragana"/>
  </si>
  <si>
    <t>共通</t>
    <rPh sb="0" eb="2">
      <t>キョウツウ</t>
    </rPh>
    <phoneticPr fontId="1"/>
  </si>
  <si>
    <t>小学生</t>
    <rPh sb="0" eb="3">
      <t>ショウガクセイ</t>
    </rPh>
    <phoneticPr fontId="1"/>
  </si>
  <si>
    <t>中学以上</t>
    <rPh sb="0" eb="2">
      <t>チュウガク</t>
    </rPh>
    <rPh sb="2" eb="4">
      <t>イジョウ</t>
    </rPh>
    <phoneticPr fontId="1"/>
  </si>
  <si>
    <t>中学以上</t>
    <rPh sb="0" eb="2">
      <t>チュウガク</t>
    </rPh>
    <rPh sb="2" eb="3">
      <t>イ</t>
    </rPh>
    <rPh sb="3" eb="4">
      <t>ジョウ</t>
    </rPh>
    <phoneticPr fontId="33"/>
  </si>
  <si>
    <t>３歳-学前</t>
    <rPh sb="1" eb="2">
      <t>サイ</t>
    </rPh>
    <rPh sb="3" eb="5">
      <t>ガクマエ</t>
    </rPh>
    <rPh sb="4" eb="5">
      <t>マエ</t>
    </rPh>
    <phoneticPr fontId="33"/>
  </si>
  <si>
    <t>円</t>
    <rPh sb="0" eb="1">
      <t>えん</t>
    </rPh>
    <phoneticPr fontId="1" type="Hiragana"/>
  </si>
  <si>
    <t>組</t>
    <rPh sb="0" eb="1">
      <t>クミ</t>
    </rPh>
    <phoneticPr fontId="1"/>
  </si>
  <si>
    <r>
      <rPr>
        <b/>
        <sz val="14"/>
        <color theme="1"/>
        <rFont val="HG丸ｺﾞｼｯｸM-PRO"/>
        <family val="3"/>
        <charset val="128"/>
      </rPr>
      <t xml:space="preserve"> </t>
    </r>
    <r>
      <rPr>
        <b/>
        <sz val="14"/>
        <color rgb="FF333399"/>
        <rFont val="HG丸ｺﾞｼｯｸM-PRO"/>
        <family val="3"/>
        <charset val="128"/>
      </rPr>
      <t>● 料金設定</t>
    </r>
    <r>
      <rPr>
        <b/>
        <sz val="14"/>
        <color theme="1"/>
        <rFont val="HG丸ｺﾞｼｯｸM-PRO"/>
        <family val="3"/>
        <charset val="128"/>
      </rPr>
      <t/>
    </r>
    <rPh sb="3" eb="5">
      <t>リョウキン</t>
    </rPh>
    <rPh sb="5" eb="7">
      <t>セッテイ</t>
    </rPh>
    <phoneticPr fontId="1"/>
  </si>
  <si>
    <t>欄の金額を編集すると全シートの金額欄が変更されます。</t>
    <rPh sb="0" eb="1">
      <t>ラン</t>
    </rPh>
    <rPh sb="2" eb="4">
      <t>キンガク</t>
    </rPh>
    <rPh sb="5" eb="7">
      <t>ヘンシュウ</t>
    </rPh>
    <rPh sb="10" eb="11">
      <t>ゼン</t>
    </rPh>
    <rPh sb="15" eb="17">
      <t>キンガク</t>
    </rPh>
    <rPh sb="17" eb="18">
      <t>ラン</t>
    </rPh>
    <rPh sb="19" eb="21">
      <t>ヘンコウ</t>
    </rPh>
    <phoneticPr fontId="1"/>
  </si>
  <si>
    <t>宿　泊</t>
    <rPh sb="0" eb="1">
      <t>やど</t>
    </rPh>
    <rPh sb="2" eb="3">
      <t>はく</t>
    </rPh>
    <phoneticPr fontId="1" type="Hiragana"/>
  </si>
  <si>
    <t>昼　食</t>
    <rPh sb="0" eb="1">
      <t>ヒル</t>
    </rPh>
    <rPh sb="2" eb="3">
      <t>ショク</t>
    </rPh>
    <phoneticPr fontId="1"/>
  </si>
  <si>
    <t>朝　食</t>
    <rPh sb="0" eb="1">
      <t>アサ</t>
    </rPh>
    <rPh sb="2" eb="3">
      <t>ショク</t>
    </rPh>
    <phoneticPr fontId="1"/>
  </si>
  <si>
    <t>食</t>
    <rPh sb="0" eb="1">
      <t>しょく</t>
    </rPh>
    <phoneticPr fontId="1" type="Hiragana"/>
  </si>
  <si>
    <t>計</t>
    <rPh sb="0" eb="1">
      <t>けい</t>
    </rPh>
    <phoneticPr fontId="1" type="Hiragana"/>
  </si>
  <si>
    <t>朝食</t>
    <rPh sb="0" eb="1">
      <t>あさ</t>
    </rPh>
    <rPh sb="1" eb="2">
      <t>しょく</t>
    </rPh>
    <phoneticPr fontId="1" type="Hiragana"/>
  </si>
  <si>
    <t>昼食</t>
    <rPh sb="0" eb="1">
      <t>ひる</t>
    </rPh>
    <rPh sb="1" eb="2">
      <t>しょく</t>
    </rPh>
    <phoneticPr fontId="1" type="Hiragana"/>
  </si>
  <si>
    <t>夕食</t>
    <rPh sb="0" eb="1">
      <t>ゆう</t>
    </rPh>
    <rPh sb="1" eb="2">
      <t>しょく</t>
    </rPh>
    <phoneticPr fontId="1" type="Hiragana"/>
  </si>
  <si>
    <t>住　所</t>
    <phoneticPr fontId="6"/>
  </si>
  <si>
    <r>
      <rPr>
        <b/>
        <sz val="18"/>
        <rFont val="HGP創英角ﾎﾟｯﾌﾟ体"/>
        <family val="3"/>
        <charset val="128"/>
      </rPr>
      <t>●</t>
    </r>
    <r>
      <rPr>
        <sz val="18"/>
        <rFont val="HGP創英角ﾎﾟｯﾌﾟ体"/>
        <family val="3"/>
        <charset val="128"/>
      </rPr>
      <t xml:space="preserve"> 施設利用料等精算予定表</t>
    </r>
    <rPh sb="2" eb="4">
      <t>シセツ</t>
    </rPh>
    <rPh sb="4" eb="7">
      <t>リヨウリョウ</t>
    </rPh>
    <rPh sb="7" eb="8">
      <t>トウ</t>
    </rPh>
    <rPh sb="8" eb="10">
      <t>セイサン</t>
    </rPh>
    <rPh sb="10" eb="13">
      <t>ヨテイヒョウ</t>
    </rPh>
    <phoneticPr fontId="1"/>
  </si>
  <si>
    <t>区　　　分</t>
  </si>
  <si>
    <t>人数</t>
    <phoneticPr fontId="1"/>
  </si>
  <si>
    <t>支払方法</t>
    <phoneticPr fontId="1"/>
  </si>
  <si>
    <t>領 収 書 等 の 宛 名</t>
    <phoneticPr fontId="1"/>
  </si>
  <si>
    <t>備　　 考</t>
    <phoneticPr fontId="1"/>
  </si>
  <si>
    <t>児　　　童</t>
  </si>
  <si>
    <t>引　率　者</t>
  </si>
  <si>
    <r>
      <t xml:space="preserve">（要 保 護）
</t>
    </r>
    <r>
      <rPr>
        <sz val="9"/>
        <color rgb="FF000000"/>
        <rFont val="HG丸ｺﾞｼｯｸM-PRO"/>
        <family val="3"/>
        <charset val="128"/>
      </rPr>
      <t>※必要がある場合</t>
    </r>
    <phoneticPr fontId="1"/>
  </si>
  <si>
    <r>
      <t xml:space="preserve">（準 要 保 護）
</t>
    </r>
    <r>
      <rPr>
        <sz val="9"/>
        <color rgb="FF000000"/>
        <rFont val="HG丸ｺﾞｼｯｸM-PRO"/>
        <family val="3"/>
        <charset val="128"/>
      </rPr>
      <t>※必要がある場合</t>
    </r>
    <phoneticPr fontId="1"/>
  </si>
  <si>
    <r>
      <t xml:space="preserve">そ　の　他
</t>
    </r>
    <r>
      <rPr>
        <sz val="9"/>
        <color rgb="FF000000"/>
        <rFont val="HG丸ｺﾞｼｯｸM-PRO"/>
        <family val="3"/>
        <charset val="128"/>
      </rPr>
      <t>(バス運転手・保護者等)</t>
    </r>
    <phoneticPr fontId="1"/>
  </si>
  <si>
    <t>◀</t>
    <phoneticPr fontId="1"/>
  </si>
  <si>
    <r>
      <rPr>
        <b/>
        <sz val="13"/>
        <color rgb="FFFF0000"/>
        <rFont val="BIZ UDゴシック"/>
        <family val="3"/>
        <charset val="128"/>
      </rPr>
      <t xml:space="preserve"> </t>
    </r>
    <r>
      <rPr>
        <b/>
        <sz val="13"/>
        <color rgb="FFFF6600"/>
        <rFont val="BIZ UDゴシック"/>
        <family val="3"/>
        <charset val="128"/>
      </rPr>
      <t>★</t>
    </r>
    <r>
      <rPr>
        <b/>
        <sz val="10.5"/>
        <color rgb="FFFF0000"/>
        <rFont val="BIZ UDゴシック"/>
        <family val="3"/>
        <charset val="128"/>
      </rPr>
      <t xml:space="preserve"> 『利用期日』</t>
    </r>
    <r>
      <rPr>
        <b/>
        <sz val="10.5"/>
        <rFont val="BIZ UDゴシック"/>
        <family val="3"/>
        <charset val="128"/>
      </rPr>
      <t>の時間の欄は１時間単位で入力してください。
 　　 【例】</t>
    </r>
    <r>
      <rPr>
        <b/>
        <sz val="10.5"/>
        <color theme="8" tint="-0.249977111117893"/>
        <rFont val="BIZ UDゴシック"/>
        <family val="3"/>
        <charset val="128"/>
      </rPr>
      <t>９：３０</t>
    </r>
    <r>
      <rPr>
        <b/>
        <sz val="10.5"/>
        <rFont val="BIZ UDゴシック"/>
        <family val="3"/>
        <charset val="128"/>
      </rPr>
      <t>入所、</t>
    </r>
    <r>
      <rPr>
        <b/>
        <sz val="10.5"/>
        <color theme="8" tint="-0.249977111117893"/>
        <rFont val="BIZ UDゴシック"/>
        <family val="3"/>
        <charset val="128"/>
      </rPr>
      <t>１３：３０</t>
    </r>
    <r>
      <rPr>
        <b/>
        <sz val="10.5"/>
        <rFont val="BIZ UDゴシック"/>
        <family val="3"/>
        <charset val="128"/>
      </rPr>
      <t>退所予定の場合 → 『 　月　日（　）</t>
    </r>
    <r>
      <rPr>
        <b/>
        <sz val="10.5"/>
        <color rgb="FFFF0000"/>
        <rFont val="BIZ UDゴシック"/>
        <family val="3"/>
        <charset val="128"/>
      </rPr>
      <t xml:space="preserve">９時 </t>
    </r>
    <r>
      <rPr>
        <b/>
        <sz val="10.5"/>
        <rFont val="BIZ UDゴシック"/>
        <family val="3"/>
        <charset val="128"/>
      </rPr>
      <t>～　月　日（　）</t>
    </r>
    <r>
      <rPr>
        <b/>
        <sz val="10.5"/>
        <color rgb="FFFF0000"/>
        <rFont val="BIZ UDゴシック"/>
        <family val="3"/>
        <charset val="128"/>
      </rPr>
      <t xml:space="preserve">１４時 </t>
    </r>
    <r>
      <rPr>
        <b/>
        <sz val="10.5"/>
        <rFont val="BIZ UDゴシック"/>
        <family val="3"/>
        <charset val="128"/>
      </rPr>
      <t>』　</t>
    </r>
    <rPh sb="4" eb="6">
      <t>リヨウ</t>
    </rPh>
    <rPh sb="6" eb="8">
      <t>キジツ</t>
    </rPh>
    <rPh sb="10" eb="12">
      <t>ジカン</t>
    </rPh>
    <rPh sb="13" eb="14">
      <t>ラン</t>
    </rPh>
    <rPh sb="16" eb="18">
      <t>ジカン</t>
    </rPh>
    <rPh sb="18" eb="20">
      <t>タンイ</t>
    </rPh>
    <rPh sb="21" eb="23">
      <t>ニュウリョク</t>
    </rPh>
    <rPh sb="36" eb="37">
      <t>レイ</t>
    </rPh>
    <rPh sb="42" eb="44">
      <t>ニュウショ</t>
    </rPh>
    <rPh sb="50" eb="52">
      <t>タイショ</t>
    </rPh>
    <rPh sb="52" eb="54">
      <t>ヨテイ</t>
    </rPh>
    <rPh sb="55" eb="57">
      <t>バアイ</t>
    </rPh>
    <rPh sb="63" eb="64">
      <t>ガツ</t>
    </rPh>
    <rPh sb="65" eb="66">
      <t>ニチ</t>
    </rPh>
    <rPh sb="70" eb="71">
      <t>ジ</t>
    </rPh>
    <rPh sb="74" eb="75">
      <t>ガツ</t>
    </rPh>
    <rPh sb="76" eb="77">
      <t>ニチ</t>
    </rPh>
    <rPh sb="82" eb="83">
      <t>ジ</t>
    </rPh>
    <phoneticPr fontId="1"/>
  </si>
  <si>
    <t>利用者人数との誤差</t>
    <rPh sb="0" eb="3">
      <t>リヨウシャ</t>
    </rPh>
    <rPh sb="3" eb="5">
      <t>ニンズウ</t>
    </rPh>
    <rPh sb="7" eb="9">
      <t>ゴサ</t>
    </rPh>
    <phoneticPr fontId="1"/>
  </si>
  <si>
    <t>児童</t>
    <rPh sb="0" eb="2">
      <t>ジドウ</t>
    </rPh>
    <phoneticPr fontId="1"/>
  </si>
  <si>
    <t>大人</t>
    <rPh sb="0" eb="2">
      <t>オトナ</t>
    </rPh>
    <phoneticPr fontId="1"/>
  </si>
  <si>
    <r>
      <rPr>
        <b/>
        <sz val="18"/>
        <rFont val="HGP創英角ﾎﾟｯﾌﾟ体"/>
        <family val="3"/>
        <charset val="128"/>
      </rPr>
      <t>●</t>
    </r>
    <r>
      <rPr>
        <sz val="18"/>
        <rFont val="HGP創英角ﾎﾟｯﾌﾟ体"/>
        <family val="3"/>
        <charset val="128"/>
      </rPr>
      <t xml:space="preserve"> 食事予定表</t>
    </r>
    <rPh sb="2" eb="4">
      <t>ショクジ</t>
    </rPh>
    <rPh sb="4" eb="7">
      <t>ヨテイヒョウ</t>
    </rPh>
    <phoneticPr fontId="1"/>
  </si>
  <si>
    <t>宿泊施設</t>
    <rPh sb="0" eb="2">
      <t>シュクハク</t>
    </rPh>
    <rPh sb="2" eb="4">
      <t>シセツ</t>
    </rPh>
    <phoneticPr fontId="6"/>
  </si>
  <si>
    <t>通常食</t>
    <rPh sb="0" eb="2">
      <t>ツウジョウ</t>
    </rPh>
    <rPh sb="2" eb="3">
      <t>ショク</t>
    </rPh>
    <phoneticPr fontId="1"/>
  </si>
  <si>
    <r>
      <rPr>
        <b/>
        <sz val="18"/>
        <color rgb="FFFF0000"/>
        <rFont val="HGP創英角ｺﾞｼｯｸUB"/>
        <family val="3"/>
        <charset val="128"/>
      </rPr>
      <t>食</t>
    </r>
    <r>
      <rPr>
        <b/>
        <sz val="12"/>
        <color rgb="FFFF0000"/>
        <rFont val="HGP創英角ｺﾞｼｯｸUB"/>
        <family val="3"/>
        <charset val="128"/>
      </rPr>
      <t>　</t>
    </r>
    <r>
      <rPr>
        <b/>
        <sz val="11"/>
        <color theme="1"/>
        <rFont val="HG丸ｺﾞｼｯｸM-PRO"/>
        <family val="3"/>
        <charset val="128"/>
      </rPr>
      <t>まで</t>
    </r>
    <r>
      <rPr>
        <b/>
        <sz val="11"/>
        <color theme="1"/>
        <rFont val="HG丸ｺﾞｼｯｸM-PRO"/>
        <family val="3"/>
        <charset val="128"/>
      </rPr>
      <t>入力</t>
    </r>
    <rPh sb="0" eb="1">
      <t>ショク</t>
    </rPh>
    <rPh sb="4" eb="6">
      <t>ニュウリョク</t>
    </rPh>
    <phoneticPr fontId="1"/>
  </si>
  <si>
    <r>
      <rPr>
        <sz val="13"/>
        <color theme="4" tint="-0.249977111117893"/>
        <rFont val="BIZ UDゴシック"/>
        <family val="3"/>
        <charset val="128"/>
      </rPr>
      <t xml:space="preserve"> </t>
    </r>
    <r>
      <rPr>
        <b/>
        <sz val="13"/>
        <color theme="4" tint="-0.249977111117893"/>
        <rFont val="BIZ UDゴシック"/>
        <family val="3"/>
        <charset val="128"/>
      </rPr>
      <t>★</t>
    </r>
    <r>
      <rPr>
        <b/>
        <sz val="12"/>
        <rFont val="BIZ UDゴシック"/>
        <family val="3"/>
        <charset val="128"/>
      </rPr>
      <t xml:space="preserve"> </t>
    </r>
    <r>
      <rPr>
        <b/>
        <sz val="11"/>
        <color rgb="FFFF0000"/>
        <rFont val="BIZ UDゴシック"/>
        <family val="3"/>
        <charset val="128"/>
      </rPr>
      <t>要保護・準要保護</t>
    </r>
    <r>
      <rPr>
        <b/>
        <sz val="11"/>
        <rFont val="BIZ UDゴシック"/>
        <family val="3"/>
        <charset val="128"/>
      </rPr>
      <t>の欄は，</t>
    </r>
    <r>
      <rPr>
        <b/>
        <u/>
        <sz val="11"/>
        <color rgb="FFFF0000"/>
        <rFont val="BIZ UDゴシック"/>
        <family val="3"/>
        <charset val="128"/>
      </rPr>
      <t>特に学校で区別の必要がある場合のみ</t>
    </r>
    <r>
      <rPr>
        <b/>
        <sz val="11"/>
        <rFont val="BIZ UDゴシック"/>
        <family val="3"/>
        <charset val="128"/>
      </rPr>
      <t>入力してください。</t>
    </r>
    <r>
      <rPr>
        <b/>
        <sz val="12"/>
        <rFont val="BIZ UDゴシック"/>
        <family val="3"/>
        <charset val="128"/>
      </rPr>
      <t xml:space="preserve">
</t>
    </r>
    <r>
      <rPr>
        <b/>
        <sz val="13"/>
        <rFont val="BIZ UDゴシック"/>
        <family val="3"/>
        <charset val="128"/>
      </rPr>
      <t xml:space="preserve"> </t>
    </r>
    <r>
      <rPr>
        <b/>
        <sz val="13"/>
        <color theme="4" tint="-0.249977111117893"/>
        <rFont val="BIZ UDゴシック"/>
        <family val="3"/>
        <charset val="128"/>
      </rPr>
      <t>★</t>
    </r>
    <r>
      <rPr>
        <b/>
        <sz val="12"/>
        <rFont val="BIZ UDゴシック"/>
        <family val="3"/>
        <charset val="128"/>
      </rPr>
      <t xml:space="preserve"> </t>
    </r>
    <r>
      <rPr>
        <b/>
        <sz val="11"/>
        <rFont val="BIZ UDゴシック"/>
        <family val="3"/>
        <charset val="128"/>
      </rPr>
      <t>領収書は原則として</t>
    </r>
    <r>
      <rPr>
        <b/>
        <sz val="11"/>
        <color rgb="FFFF0000"/>
        <rFont val="BIZ UDゴシック"/>
        <family val="3"/>
        <charset val="128"/>
      </rPr>
      <t>施設利用料（プール代を含む）・光熱水費・リネン料</t>
    </r>
    <r>
      <rPr>
        <b/>
        <sz val="11"/>
        <rFont val="BIZ UDゴシック"/>
        <family val="3"/>
        <charset val="128"/>
      </rPr>
      <t>が１枚になります。特に区別して領収書の発行を</t>
    </r>
    <r>
      <rPr>
        <b/>
        <sz val="12"/>
        <rFont val="BIZ UDゴシック"/>
        <family val="3"/>
        <charset val="128"/>
      </rPr>
      <t xml:space="preserve">
</t>
    </r>
    <r>
      <rPr>
        <b/>
        <sz val="13"/>
        <rFont val="BIZ UDゴシック"/>
        <family val="3"/>
        <charset val="128"/>
      </rPr>
      <t xml:space="preserve"> 　</t>
    </r>
    <r>
      <rPr>
        <b/>
        <sz val="11"/>
        <rFont val="BIZ UDゴシック"/>
        <family val="3"/>
        <charset val="128"/>
      </rPr>
      <t xml:space="preserve"> 希望される場合等は，事前にご相談ください。なお，</t>
    </r>
    <r>
      <rPr>
        <b/>
        <sz val="11"/>
        <color rgb="FFFF0000"/>
        <rFont val="BIZ UDゴシック"/>
        <family val="3"/>
        <charset val="128"/>
      </rPr>
      <t>食事料および食材，活動物品代</t>
    </r>
    <r>
      <rPr>
        <b/>
        <sz val="11"/>
        <rFont val="BIZ UDゴシック"/>
        <family val="3"/>
        <charset val="128"/>
      </rPr>
      <t>については，別会計になります。</t>
    </r>
    <phoneticPr fontId="1"/>
  </si>
  <si>
    <t>日付</t>
    <rPh sb="0" eb="2">
      <t>ヒヅケ</t>
    </rPh>
    <phoneticPr fontId="1"/>
  </si>
  <si>
    <t>1日目</t>
    <rPh sb="1" eb="3">
      <t>ニチメ</t>
    </rPh>
    <phoneticPr fontId="1"/>
  </si>
  <si>
    <t>児童</t>
    <phoneticPr fontId="1"/>
  </si>
  <si>
    <t>要</t>
    <rPh sb="0" eb="1">
      <t>ヨウ</t>
    </rPh>
    <phoneticPr fontId="1"/>
  </si>
  <si>
    <t>準</t>
    <rPh sb="0" eb="1">
      <t>ジュン</t>
    </rPh>
    <phoneticPr fontId="1"/>
  </si>
  <si>
    <t>児童合計</t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</si>
  <si>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</si>
  <si>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</si>
  <si>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小学生以下</t>
    <phoneticPr fontId="1"/>
  </si>
  <si>
    <t>中学生以上</t>
    <phoneticPr fontId="1"/>
  </si>
  <si>
    <t>アレルギー食</t>
    <rPh sb="5" eb="6">
      <t>ショク</t>
    </rPh>
    <phoneticPr fontId="1"/>
  </si>
  <si>
    <t>食</t>
    <rPh sb="0" eb="1">
      <t>ショク</t>
    </rPh>
    <phoneticPr fontId="1"/>
  </si>
  <si>
    <t>朝　　食</t>
    <rPh sb="0" eb="1">
      <t>あさ</t>
    </rPh>
    <rPh sb="3" eb="4">
      <t>しょく</t>
    </rPh>
    <phoneticPr fontId="1" type="Hiragana"/>
  </si>
  <si>
    <t>昼　　食</t>
    <rPh sb="0" eb="1">
      <t>ひる</t>
    </rPh>
    <rPh sb="3" eb="4">
      <t>しょく</t>
    </rPh>
    <phoneticPr fontId="1" type="Hiragana"/>
  </si>
  <si>
    <t>夕　　食</t>
    <rPh sb="0" eb="1">
      <t>ゆう</t>
    </rPh>
    <rPh sb="3" eb="4">
      <t>しょく</t>
    </rPh>
    <phoneticPr fontId="1" type="Hiragana"/>
  </si>
  <si>
    <r>
      <rPr>
        <b/>
        <sz val="13"/>
        <color rgb="FFFF6600"/>
        <rFont val="BIZ UDゴシック"/>
        <family val="3"/>
        <charset val="128"/>
      </rPr>
      <t xml:space="preserve"> </t>
    </r>
    <r>
      <rPr>
        <b/>
        <sz val="13"/>
        <color rgb="FF2F75B5"/>
        <rFont val="BIZ UDゴシック"/>
        <family val="3"/>
        <charset val="128"/>
      </rPr>
      <t>★</t>
    </r>
    <r>
      <rPr>
        <b/>
        <sz val="11"/>
        <color rgb="FF000000"/>
        <rFont val="BIZ UDゴシック"/>
        <family val="3"/>
        <charset val="128"/>
      </rPr>
      <t xml:space="preserve"> </t>
    </r>
    <r>
      <rPr>
        <b/>
        <sz val="11"/>
        <color rgb="FFFF0000"/>
        <rFont val="BIZ UDゴシック"/>
        <family val="3"/>
        <charset val="128"/>
      </rPr>
      <t>入所後～退所前まで</t>
    </r>
    <r>
      <rPr>
        <b/>
        <sz val="11"/>
        <color rgb="FF000000"/>
        <rFont val="BIZ UDゴシック"/>
        <family val="3"/>
        <charset val="128"/>
      </rPr>
      <t>の食事について、</t>
    </r>
    <r>
      <rPr>
        <b/>
        <sz val="11"/>
        <color rgb="FF0070C0"/>
        <rFont val="BIZ UDゴシック"/>
        <family val="3"/>
        <charset val="128"/>
      </rPr>
      <t>通常食欄（児童・中学生以上の両方）</t>
    </r>
    <r>
      <rPr>
        <b/>
        <sz val="11"/>
        <rFont val="BIZ UDゴシック"/>
        <family val="3"/>
        <charset val="128"/>
      </rPr>
      <t>か</t>
    </r>
    <r>
      <rPr>
        <b/>
        <sz val="11"/>
        <color rgb="FF0070C0"/>
        <rFont val="BIZ UDゴシック"/>
        <family val="3"/>
        <charset val="128"/>
      </rPr>
      <t>野外調理欄</t>
    </r>
    <r>
      <rPr>
        <b/>
        <sz val="11"/>
        <color rgb="FF000000"/>
        <rFont val="BIZ UDゴシック"/>
        <family val="3"/>
        <charset val="128"/>
      </rPr>
      <t>の</t>
    </r>
    <r>
      <rPr>
        <b/>
        <sz val="11"/>
        <color rgb="FFFF0000"/>
        <rFont val="BIZ UDゴシック"/>
        <family val="3"/>
        <charset val="128"/>
      </rPr>
      <t>どちらかは必ず入力</t>
    </r>
    <r>
      <rPr>
        <b/>
        <sz val="11"/>
        <color rgb="FF000000"/>
        <rFont val="BIZ UDゴシック"/>
        <family val="3"/>
        <charset val="128"/>
      </rPr>
      <t>されているようにしてください。</t>
    </r>
    <r>
      <rPr>
        <b/>
        <sz val="10.5"/>
        <color rgb="FF000000"/>
        <rFont val="BIZ UDゴシック"/>
        <family val="3"/>
        <charset val="128"/>
      </rPr>
      <t xml:space="preserve">
</t>
    </r>
    <r>
      <rPr>
        <b/>
        <sz val="13"/>
        <color rgb="FF000000"/>
        <rFont val="BIZ UDゴシック"/>
        <family val="3"/>
        <charset val="128"/>
      </rPr>
      <t xml:space="preserve"> 　</t>
    </r>
    <r>
      <rPr>
        <b/>
        <sz val="11"/>
        <color rgb="FF000000"/>
        <rFont val="BIZ UDゴシック"/>
        <family val="3"/>
        <charset val="128"/>
      </rPr>
      <t xml:space="preserve"> </t>
    </r>
    <r>
      <rPr>
        <b/>
        <sz val="11"/>
        <rFont val="BIZ UDゴシック"/>
        <family val="3"/>
        <charset val="128"/>
      </rPr>
      <t>アレルギー食欄、要保護・準要保護欄は該当者がいなければ空欄のままにしてください。</t>
    </r>
    <r>
      <rPr>
        <b/>
        <sz val="11"/>
        <color rgb="FF000000"/>
        <rFont val="BIZ UDゴシック"/>
        <family val="3"/>
        <charset val="128"/>
      </rPr>
      <t xml:space="preserve">
</t>
    </r>
    <r>
      <rPr>
        <b/>
        <sz val="13"/>
        <color rgb="FF000000"/>
        <rFont val="BIZ UDゴシック"/>
        <family val="3"/>
        <charset val="128"/>
      </rPr>
      <t xml:space="preserve"> </t>
    </r>
    <r>
      <rPr>
        <b/>
        <sz val="13"/>
        <color rgb="FF2F75B5"/>
        <rFont val="BIZ UDゴシック"/>
        <family val="3"/>
        <charset val="128"/>
      </rPr>
      <t>★</t>
    </r>
    <r>
      <rPr>
        <b/>
        <sz val="11"/>
        <color rgb="FF000000"/>
        <rFont val="BIZ UDゴシック"/>
        <family val="3"/>
        <charset val="128"/>
      </rPr>
      <t xml:space="preserve"> 野外調理実施で</t>
    </r>
    <r>
      <rPr>
        <b/>
        <sz val="11"/>
        <color rgb="FFFF0000"/>
        <rFont val="BIZ UDゴシック"/>
        <family val="3"/>
        <charset val="128"/>
      </rPr>
      <t>食堂を利用しない</t>
    </r>
    <r>
      <rPr>
        <b/>
        <sz val="11"/>
        <rFont val="BIZ UDゴシック"/>
        <family val="3"/>
        <charset val="128"/>
      </rPr>
      <t>場合は、</t>
    </r>
    <r>
      <rPr>
        <b/>
        <sz val="11"/>
        <color rgb="FFFF0000"/>
        <rFont val="BIZ UDゴシック"/>
        <family val="3"/>
        <charset val="128"/>
      </rPr>
      <t>食数を空欄</t>
    </r>
    <r>
      <rPr>
        <b/>
        <sz val="11"/>
        <rFont val="BIZ UDゴシック"/>
        <family val="3"/>
        <charset val="128"/>
      </rPr>
      <t>にし、『中学生以上』欄の上部にある色付きのセルに</t>
    </r>
    <r>
      <rPr>
        <b/>
        <sz val="11"/>
        <color rgb="FFFF0000"/>
        <rFont val="BIZ UDゴシック"/>
        <family val="3"/>
        <charset val="128"/>
      </rPr>
      <t>『野外調理』</t>
    </r>
    <r>
      <rPr>
        <b/>
        <sz val="11"/>
        <rFont val="BIZ UDゴシック"/>
        <family val="3"/>
        <charset val="128"/>
      </rPr>
      <t>と入力してください。</t>
    </r>
    <r>
      <rPr>
        <b/>
        <sz val="11"/>
        <color rgb="FF000000"/>
        <rFont val="BIZ UDゴシック"/>
        <family val="3"/>
        <charset val="128"/>
      </rPr>
      <t xml:space="preserve">
</t>
    </r>
    <r>
      <rPr>
        <b/>
        <sz val="13"/>
        <color rgb="FF000000"/>
        <rFont val="BIZ UDゴシック"/>
        <family val="3"/>
        <charset val="128"/>
      </rPr>
      <t xml:space="preserve"> 　</t>
    </r>
    <r>
      <rPr>
        <b/>
        <sz val="11"/>
        <color rgb="FF000000"/>
        <rFont val="BIZ UDゴシック"/>
        <family val="3"/>
        <charset val="128"/>
      </rPr>
      <t xml:space="preserve"> お弁当持参などで</t>
    </r>
    <r>
      <rPr>
        <b/>
        <sz val="11"/>
        <color rgb="FFFF0000"/>
        <rFont val="BIZ UDゴシック"/>
        <family val="3"/>
        <charset val="128"/>
      </rPr>
      <t>食堂利用も野外調理もしない</t>
    </r>
    <r>
      <rPr>
        <b/>
        <sz val="11"/>
        <color rgb="FF000000"/>
        <rFont val="BIZ UDゴシック"/>
        <family val="3"/>
        <charset val="128"/>
      </rPr>
      <t>場合は、『中学生以上』欄の上部にある色付きのセルに</t>
    </r>
    <r>
      <rPr>
        <b/>
        <sz val="11"/>
        <color rgb="FFFF0000"/>
        <rFont val="BIZ UDゴシック"/>
        <family val="3"/>
        <charset val="128"/>
      </rPr>
      <t>『弁当持参』</t>
    </r>
    <r>
      <rPr>
        <b/>
        <sz val="11"/>
        <color rgb="FF000000"/>
        <rFont val="BIZ UDゴシック"/>
        <family val="3"/>
        <charset val="128"/>
      </rPr>
      <t>と入力してください。</t>
    </r>
    <r>
      <rPr>
        <sz val="13"/>
        <color rgb="FF000000"/>
        <rFont val="BIZ UDゴシック"/>
        <family val="3"/>
        <charset val="128"/>
      </rPr>
      <t/>
    </r>
    <rPh sb="3" eb="6">
      <t>にゅうしょご</t>
    </rPh>
    <rPh sb="7" eb="9">
      <t>たいしょ</t>
    </rPh>
    <rPh sb="9" eb="10">
      <t>まえ</t>
    </rPh>
    <rPh sb="13" eb="15">
      <t>しょくじ</t>
    </rPh>
    <rPh sb="20" eb="22">
      <t>つうじょう</t>
    </rPh>
    <rPh sb="22" eb="23">
      <t>しょく</t>
    </rPh>
    <rPh sb="23" eb="24">
      <t>らん</t>
    </rPh>
    <rPh sb="25" eb="27">
      <t>じどう</t>
    </rPh>
    <rPh sb="28" eb="31">
      <t>ちゅうがくせい</t>
    </rPh>
    <rPh sb="31" eb="33">
      <t>いじょう</t>
    </rPh>
    <rPh sb="34" eb="36">
      <t>りょうほう</t>
    </rPh>
    <rPh sb="38" eb="40">
      <t>やがい</t>
    </rPh>
    <rPh sb="40" eb="42">
      <t>ちょうり</t>
    </rPh>
    <rPh sb="42" eb="43">
      <t>らん</t>
    </rPh>
    <rPh sb="49" eb="50">
      <t>かなら</t>
    </rPh>
    <rPh sb="51" eb="53">
      <t>にゅうりょく</t>
    </rPh>
    <rPh sb="120" eb="122">
      <t>じっし</t>
    </rPh>
    <rPh sb="158" eb="159">
      <t>つ</t>
    </rPh>
    <rPh sb="171" eb="173">
      <t>にゅうりょく</t>
    </rPh>
    <rPh sb="185" eb="187">
      <t>べんとう</t>
    </rPh>
    <rPh sb="187" eb="189">
      <t>じさん</t>
    </rPh>
    <rPh sb="192" eb="194">
      <t>しょくどう</t>
    </rPh>
    <rPh sb="194" eb="196">
      <t>りよう</t>
    </rPh>
    <rPh sb="197" eb="199">
      <t>やがい</t>
    </rPh>
    <rPh sb="199" eb="201">
      <t>ちょうり</t>
    </rPh>
    <rPh sb="205" eb="207">
      <t>ばあい</t>
    </rPh>
    <rPh sb="224" eb="225">
      <t>つ</t>
    </rPh>
    <rPh sb="231" eb="233">
      <t>べんとう</t>
    </rPh>
    <rPh sb="233" eb="235">
      <t>じさん</t>
    </rPh>
    <phoneticPr fontId="1" type="Hiragana"/>
  </si>
  <si>
    <r>
      <rPr>
        <b/>
        <sz val="13"/>
        <color theme="4" tint="-0.249977111117893"/>
        <rFont val="BIZ UDゴシック"/>
        <family val="3"/>
        <charset val="128"/>
      </rPr>
      <t xml:space="preserve"> ★</t>
    </r>
    <r>
      <rPr>
        <b/>
        <sz val="10.5"/>
        <color rgb="FFFF0000"/>
        <rFont val="BIZ UDゴシック"/>
        <family val="3"/>
        <charset val="128"/>
      </rPr>
      <t xml:space="preserve"> </t>
    </r>
    <r>
      <rPr>
        <b/>
        <sz val="10.5"/>
        <rFont val="BIZ UDゴシック"/>
        <family val="3"/>
        <charset val="128"/>
      </rPr>
      <t>要保護・準要保護の欄に入力する場合、</t>
    </r>
    <r>
      <rPr>
        <b/>
        <sz val="11"/>
        <rFont val="BIZ UDゴシック"/>
        <family val="3"/>
        <charset val="128"/>
      </rPr>
      <t xml:space="preserve">
</t>
    </r>
    <r>
      <rPr>
        <b/>
        <sz val="13"/>
        <rFont val="BIZ UDゴシック"/>
        <family val="3"/>
        <charset val="128"/>
      </rPr>
      <t xml:space="preserve"> 　</t>
    </r>
    <r>
      <rPr>
        <b/>
        <sz val="10.5"/>
        <rFont val="BIZ UDゴシック"/>
        <family val="3"/>
        <charset val="128"/>
      </rPr>
      <t xml:space="preserve"> </t>
    </r>
    <r>
      <rPr>
        <b/>
        <sz val="10.5"/>
        <color rgb="FFFF0000"/>
        <rFont val="BIZ UDゴシック"/>
        <family val="3"/>
        <charset val="128"/>
      </rPr>
      <t>『児童』</t>
    </r>
    <r>
      <rPr>
        <b/>
        <sz val="10.5"/>
        <rFont val="BIZ UDゴシック"/>
        <family val="3"/>
        <charset val="128"/>
      </rPr>
      <t>欄は、</t>
    </r>
    <r>
      <rPr>
        <b/>
        <sz val="10.5"/>
        <color rgb="FFFF0000"/>
        <rFont val="BIZ UDゴシック"/>
        <family val="3"/>
        <charset val="128"/>
      </rPr>
      <t>要保護</t>
    </r>
    <r>
      <rPr>
        <b/>
        <sz val="10.5"/>
        <rFont val="BIZ UDゴシック"/>
        <family val="3"/>
        <charset val="128"/>
      </rPr>
      <t>・</t>
    </r>
    <r>
      <rPr>
        <b/>
        <sz val="10.5"/>
        <color rgb="FFFF0000"/>
        <rFont val="BIZ UDゴシック"/>
        <family val="3"/>
        <charset val="128"/>
      </rPr>
      <t>準要保護を引い</t>
    </r>
    <r>
      <rPr>
        <b/>
        <sz val="11"/>
        <color rgb="FFFF0000"/>
        <rFont val="BIZ UDゴシック"/>
        <family val="3"/>
        <charset val="128"/>
      </rPr>
      <t xml:space="preserve">
 </t>
    </r>
    <r>
      <rPr>
        <b/>
        <sz val="13"/>
        <color rgb="FFFF0000"/>
        <rFont val="BIZ UDゴシック"/>
        <family val="3"/>
        <charset val="128"/>
      </rPr>
      <t>　</t>
    </r>
    <r>
      <rPr>
        <b/>
        <sz val="10.5"/>
        <color rgb="FFFF0000"/>
        <rFont val="BIZ UDゴシック"/>
        <family val="3"/>
        <charset val="128"/>
      </rPr>
      <t xml:space="preserve"> た人数</t>
    </r>
    <r>
      <rPr>
        <b/>
        <sz val="10.5"/>
        <rFont val="BIZ UDゴシック"/>
        <family val="3"/>
        <charset val="128"/>
      </rPr>
      <t>で入力してください。</t>
    </r>
    <rPh sb="3" eb="6">
      <t>ヨウホゴ</t>
    </rPh>
    <rPh sb="7" eb="8">
      <t>ジュン</t>
    </rPh>
    <rPh sb="8" eb="11">
      <t>ヨウホゴ</t>
    </rPh>
    <rPh sb="12" eb="13">
      <t>ラン</t>
    </rPh>
    <rPh sb="14" eb="16">
      <t>ニュウリョク</t>
    </rPh>
    <rPh sb="18" eb="20">
      <t>バアイ</t>
    </rPh>
    <rPh sb="29" eb="30">
      <t>ラン</t>
    </rPh>
    <rPh sb="32" eb="35">
      <t>ヨウホゴ</t>
    </rPh>
    <rPh sb="36" eb="37">
      <t>ジュン</t>
    </rPh>
    <rPh sb="37" eb="40">
      <t>ヨウホゴ</t>
    </rPh>
    <rPh sb="41" eb="42">
      <t>ヒ</t>
    </rPh>
    <rPh sb="48" eb="50">
      <t>ニンズウ</t>
    </rPh>
    <rPh sb="51" eb="53">
      <t>ニュウリョク</t>
    </rPh>
    <phoneticPr fontId="1"/>
  </si>
  <si>
    <r>
      <rPr>
        <b/>
        <sz val="13"/>
        <color theme="4" tint="-0.249977111117893"/>
        <rFont val="BIZ UDゴシック"/>
        <family val="3"/>
        <charset val="128"/>
      </rPr>
      <t xml:space="preserve"> ★</t>
    </r>
    <r>
      <rPr>
        <b/>
        <sz val="10.5"/>
        <color rgb="FFFF0000"/>
        <rFont val="BIZ UDゴシック"/>
        <family val="3"/>
        <charset val="128"/>
      </rPr>
      <t xml:space="preserve"> </t>
    </r>
    <r>
      <rPr>
        <b/>
        <sz val="10.5"/>
        <rFont val="BIZ UDゴシック"/>
        <family val="3"/>
        <charset val="128"/>
      </rPr>
      <t>要保護・準要保護の欄に</t>
    </r>
    <r>
      <rPr>
        <b/>
        <sz val="11"/>
        <rFont val="BIZ UDゴシック"/>
        <family val="3"/>
        <charset val="128"/>
      </rPr>
      <t xml:space="preserve">
</t>
    </r>
    <r>
      <rPr>
        <b/>
        <sz val="13"/>
        <rFont val="BIZ UDゴシック"/>
        <family val="3"/>
        <charset val="128"/>
      </rPr>
      <t xml:space="preserve"> 　</t>
    </r>
    <r>
      <rPr>
        <b/>
        <sz val="10.5"/>
        <rFont val="BIZ UDゴシック"/>
        <family val="3"/>
        <charset val="128"/>
      </rPr>
      <t xml:space="preserve"> 入力する場合、</t>
    </r>
    <r>
      <rPr>
        <b/>
        <sz val="10.5"/>
        <color rgb="FFFF0000"/>
        <rFont val="BIZ UDゴシック"/>
        <family val="3"/>
        <charset val="128"/>
      </rPr>
      <t>『児童』</t>
    </r>
    <r>
      <rPr>
        <b/>
        <sz val="11"/>
        <color rgb="FFFF0000"/>
        <rFont val="BIZ UDゴシック"/>
        <family val="3"/>
        <charset val="128"/>
      </rPr>
      <t xml:space="preserve">
</t>
    </r>
    <r>
      <rPr>
        <b/>
        <sz val="13"/>
        <color rgb="FFFF0000"/>
        <rFont val="BIZ UDゴシック"/>
        <family val="3"/>
        <charset val="128"/>
      </rPr>
      <t xml:space="preserve"> 　</t>
    </r>
    <r>
      <rPr>
        <b/>
        <sz val="10.5"/>
        <color rgb="FFFF0000"/>
        <rFont val="BIZ UDゴシック"/>
        <family val="3"/>
        <charset val="128"/>
      </rPr>
      <t xml:space="preserve"> </t>
    </r>
    <r>
      <rPr>
        <b/>
        <sz val="10.5"/>
        <rFont val="BIZ UDゴシック"/>
        <family val="3"/>
        <charset val="128"/>
      </rPr>
      <t>欄は、</t>
    </r>
    <r>
      <rPr>
        <b/>
        <sz val="10.5"/>
        <color rgb="FFFF0000"/>
        <rFont val="BIZ UDゴシック"/>
        <family val="3"/>
        <charset val="128"/>
      </rPr>
      <t xml:space="preserve">要保護・準要保護
</t>
    </r>
    <r>
      <rPr>
        <b/>
        <sz val="13"/>
        <color rgb="FFFF0000"/>
        <rFont val="BIZ UDゴシック"/>
        <family val="3"/>
        <charset val="128"/>
      </rPr>
      <t xml:space="preserve"> 　</t>
    </r>
    <r>
      <rPr>
        <b/>
        <sz val="10.5"/>
        <color rgb="FFFF0000"/>
        <rFont val="BIZ UDゴシック"/>
        <family val="3"/>
        <charset val="128"/>
      </rPr>
      <t xml:space="preserve"> を引いた人数</t>
    </r>
    <r>
      <rPr>
        <b/>
        <sz val="10.5"/>
        <rFont val="BIZ UDゴシック"/>
        <family val="3"/>
        <charset val="128"/>
      </rPr>
      <t xml:space="preserve">で入力して
</t>
    </r>
    <r>
      <rPr>
        <b/>
        <sz val="13"/>
        <rFont val="BIZ UDゴシック"/>
        <family val="3"/>
        <charset val="128"/>
      </rPr>
      <t xml:space="preserve"> 　</t>
    </r>
    <r>
      <rPr>
        <b/>
        <sz val="10.5"/>
        <rFont val="BIZ UDゴシック"/>
        <family val="3"/>
        <charset val="128"/>
      </rPr>
      <t xml:space="preserve"> ください。</t>
    </r>
    <rPh sb="3" eb="6">
      <t>ヨウホゴ</t>
    </rPh>
    <rPh sb="7" eb="8">
      <t>ジュン</t>
    </rPh>
    <rPh sb="8" eb="11">
      <t>ヨウホゴ</t>
    </rPh>
    <rPh sb="12" eb="13">
      <t>ラン</t>
    </rPh>
    <rPh sb="52" eb="54">
      <t>ニンズウ</t>
    </rPh>
    <rPh sb="55" eb="57">
      <t>ニュウリョク</t>
    </rPh>
    <phoneticPr fontId="1"/>
  </si>
  <si>
    <r>
      <t xml:space="preserve">（要保護・準要保護）
</t>
    </r>
    <r>
      <rPr>
        <sz val="9"/>
        <color rgb="FF000000"/>
        <rFont val="HG丸ｺﾞｼｯｸM-PRO"/>
        <family val="3"/>
        <charset val="128"/>
      </rPr>
      <t>※必要がある場合</t>
    </r>
    <rPh sb="5" eb="9">
      <t>ジュンヨウホゴ</t>
    </rPh>
    <phoneticPr fontId="1"/>
  </si>
  <si>
    <t>　[食事精算関係記入欄]</t>
    <rPh sb="2" eb="4">
      <t>ショクジ</t>
    </rPh>
    <rPh sb="4" eb="6">
      <t>セイサン</t>
    </rPh>
    <phoneticPr fontId="1"/>
  </si>
  <si>
    <r>
      <rPr>
        <b/>
        <sz val="13"/>
        <color rgb="FFFF6600"/>
        <rFont val="BIZ UDゴシック"/>
        <family val="3"/>
        <charset val="128"/>
      </rPr>
      <t>★</t>
    </r>
    <r>
      <rPr>
        <b/>
        <sz val="10.5"/>
        <color rgb="FFFF0000"/>
        <rFont val="BIZ UDゴシック"/>
        <family val="3"/>
        <charset val="128"/>
      </rPr>
      <t xml:space="preserve"> 備考欄に領収書等の組合せ方、枚数を記入してください。↓</t>
    </r>
    <phoneticPr fontId="1"/>
  </si>
  <si>
    <r>
      <rPr>
        <b/>
        <sz val="18"/>
        <rFont val="HGP創英角ﾎﾟｯﾌﾟ体"/>
        <family val="3"/>
        <charset val="128"/>
      </rPr>
      <t>●</t>
    </r>
    <r>
      <rPr>
        <sz val="18"/>
        <rFont val="HGP創英角ﾎﾟｯﾌﾟ体"/>
        <family val="3"/>
        <charset val="128"/>
      </rPr>
      <t xml:space="preserve"> 食材発注依頼書</t>
    </r>
    <r>
      <rPr>
        <sz val="14"/>
        <color rgb="FFFF0000"/>
        <rFont val="HGP創英角ﾎﾟｯﾌﾟ体"/>
        <family val="3"/>
        <charset val="128"/>
      </rPr>
      <t/>
    </r>
    <rPh sb="2" eb="4">
      <t>ショクザイ</t>
    </rPh>
    <rPh sb="4" eb="6">
      <t>ハッチュウ</t>
    </rPh>
    <rPh sb="6" eb="9">
      <t>イライショ</t>
    </rPh>
    <phoneticPr fontId="1"/>
  </si>
  <si>
    <t>支払いを分ける場合はそれぞれこちらに入力</t>
    <rPh sb="0" eb="2">
      <t>シハラ</t>
    </rPh>
    <rPh sb="4" eb="5">
      <t>ワ</t>
    </rPh>
    <rPh sb="7" eb="9">
      <t>バアイ</t>
    </rPh>
    <rPh sb="18" eb="20">
      <t>ニュウリョク</t>
    </rPh>
    <phoneticPr fontId="1"/>
  </si>
  <si>
    <t>　[共通の支払方法]</t>
    <rPh sb="2" eb="4">
      <t>キョウツウ</t>
    </rPh>
    <rPh sb="5" eb="7">
      <t>シハラ</t>
    </rPh>
    <rPh sb="7" eb="9">
      <t>ホウホウ</t>
    </rPh>
    <phoneticPr fontId="1"/>
  </si>
  <si>
    <t>活 動 名</t>
    <rPh sb="0" eb="1">
      <t>カツ</t>
    </rPh>
    <rPh sb="2" eb="3">
      <t>ドウ</t>
    </rPh>
    <rPh sb="4" eb="5">
      <t>メイ</t>
    </rPh>
    <phoneticPr fontId="1"/>
  </si>
  <si>
    <r>
      <t xml:space="preserve">使用する調理場
</t>
    </r>
    <r>
      <rPr>
        <sz val="9"/>
        <color theme="1"/>
        <rFont val="HG丸ｺﾞｼｯｸM-PRO"/>
        <family val="3"/>
        <charset val="128"/>
      </rPr>
      <t>（野外調理の場合）</t>
    </r>
    <rPh sb="0" eb="2">
      <t>シヨウ</t>
    </rPh>
    <rPh sb="4" eb="7">
      <t>チョウリバ</t>
    </rPh>
    <phoneticPr fontId="1"/>
  </si>
  <si>
    <t>活動人数</t>
    <phoneticPr fontId="1"/>
  </si>
  <si>
    <t>人</t>
    <rPh sb="0" eb="1">
      <t>ニン</t>
    </rPh>
    <phoneticPr fontId="1"/>
  </si>
  <si>
    <t>発　注　物　品　名</t>
    <phoneticPr fontId="1"/>
  </si>
  <si>
    <t>数 量</t>
    <phoneticPr fontId="1"/>
  </si>
  <si>
    <t>単 価</t>
    <phoneticPr fontId="1"/>
  </si>
  <si>
    <t>金 額</t>
    <phoneticPr fontId="1"/>
  </si>
  <si>
    <t>支払方法</t>
    <phoneticPr fontId="1"/>
  </si>
  <si>
    <t>領収書等の宛名</t>
    <phoneticPr fontId="1"/>
  </si>
  <si>
    <t>備　考</t>
    <phoneticPr fontId="1"/>
  </si>
  <si>
    <r>
      <t xml:space="preserve"> </t>
    </r>
    <r>
      <rPr>
        <sz val="13"/>
        <color rgb="FFFF6600"/>
        <rFont val="BIZ UDゴシック"/>
        <family val="3"/>
        <charset val="128"/>
      </rPr>
      <t>★</t>
    </r>
    <r>
      <rPr>
        <sz val="10.5"/>
        <rFont val="BIZ UDゴシック"/>
        <family val="3"/>
        <charset val="128"/>
      </rPr>
      <t xml:space="preserve"> これ以降の入力欄は、</t>
    </r>
    <r>
      <rPr>
        <b/>
        <sz val="10.5"/>
        <color rgb="FFFF0000"/>
        <rFont val="BIZ UDゴシック"/>
        <family val="3"/>
        <charset val="128"/>
      </rPr>
      <t>２活動以上で物品等を発注される場合のみ</t>
    </r>
    <r>
      <rPr>
        <sz val="10.5"/>
        <rFont val="BIZ UDゴシック"/>
        <family val="3"/>
        <charset val="128"/>
      </rPr>
      <t>のご入力になるため、</t>
    </r>
    <r>
      <rPr>
        <b/>
        <sz val="10.5"/>
        <color rgb="FFFF0000"/>
        <rFont val="BIZ UDゴシック"/>
        <family val="3"/>
        <charset val="128"/>
      </rPr>
      <t>はじめから左側に『○』</t>
    </r>
    <r>
      <rPr>
        <sz val="10.5"/>
        <rFont val="BIZ UDゴシック"/>
        <family val="3"/>
        <charset val="128"/>
      </rPr>
      <t xml:space="preserve">が表示されています。
 </t>
    </r>
    <r>
      <rPr>
        <sz val="10"/>
        <rFont val="BIZ UDゴシック"/>
        <family val="3"/>
        <charset val="128"/>
      </rPr>
      <t>　</t>
    </r>
    <r>
      <rPr>
        <sz val="6"/>
        <rFont val="BIZ UDゴシック"/>
        <family val="3"/>
        <charset val="128"/>
      </rPr>
      <t xml:space="preserve"> </t>
    </r>
    <r>
      <rPr>
        <sz val="10.5"/>
        <rFont val="BIZ UDゴシック"/>
        <family val="3"/>
        <charset val="128"/>
      </rPr>
      <t xml:space="preserve"> 入力内容に</t>
    </r>
    <r>
      <rPr>
        <b/>
        <sz val="10.5"/>
        <color rgb="FFFF0000"/>
        <rFont val="BIZ UDゴシック"/>
        <family val="3"/>
        <charset val="128"/>
      </rPr>
      <t>不備がある状態では『×』</t>
    </r>
    <r>
      <rPr>
        <sz val="10.5"/>
        <rFont val="BIZ UDゴシック"/>
        <family val="3"/>
        <charset val="128"/>
      </rPr>
      <t>が表示されますので、ご入力の際には、最後に表示が『○』になっているかご確認ください。</t>
    </r>
    <r>
      <rPr>
        <sz val="12"/>
        <color rgb="FFFF0000"/>
        <rFont val="HGP創英角ﾎﾟｯﾌﾟ体"/>
        <family val="3"/>
        <charset val="128"/>
      </rPr>
      <t/>
    </r>
    <rPh sb="5" eb="7">
      <t>イコウ</t>
    </rPh>
    <rPh sb="8" eb="11">
      <t>ニュウリョクラン</t>
    </rPh>
    <rPh sb="14" eb="16">
      <t>カツドウ</t>
    </rPh>
    <rPh sb="16" eb="18">
      <t>イジョウ</t>
    </rPh>
    <rPh sb="19" eb="21">
      <t>ブッピン</t>
    </rPh>
    <rPh sb="21" eb="22">
      <t>トウ</t>
    </rPh>
    <rPh sb="23" eb="25">
      <t>ハッチュウ</t>
    </rPh>
    <rPh sb="28" eb="29">
      <t>バ</t>
    </rPh>
    <rPh sb="29" eb="30">
      <t>ア</t>
    </rPh>
    <rPh sb="34" eb="36">
      <t>ニュウリョク</t>
    </rPh>
    <rPh sb="47" eb="49">
      <t>ヒダリガワ</t>
    </rPh>
    <rPh sb="54" eb="56">
      <t>ヒョウジ</t>
    </rPh>
    <rPh sb="68" eb="70">
      <t>ニュウリョク</t>
    </rPh>
    <rPh sb="70" eb="72">
      <t>ナイヨウ</t>
    </rPh>
    <rPh sb="73" eb="75">
      <t>フビ</t>
    </rPh>
    <rPh sb="78" eb="80">
      <t>ジョウタイ</t>
    </rPh>
    <rPh sb="86" eb="88">
      <t>ヒョウジ</t>
    </rPh>
    <rPh sb="96" eb="98">
      <t>ニュウリョク</t>
    </rPh>
    <rPh sb="99" eb="100">
      <t>サイ</t>
    </rPh>
    <rPh sb="103" eb="105">
      <t>サイゴ</t>
    </rPh>
    <rPh sb="106" eb="108">
      <t>ヒョウジ</t>
    </rPh>
    <rPh sb="120" eb="122">
      <t>カクニン</t>
    </rPh>
    <phoneticPr fontId="1"/>
  </si>
  <si>
    <r>
      <rPr>
        <b/>
        <sz val="18"/>
        <rFont val="HGP創英角ﾎﾟｯﾌﾟ体"/>
        <family val="3"/>
        <charset val="128"/>
      </rPr>
      <t>●</t>
    </r>
    <r>
      <rPr>
        <sz val="18"/>
        <rFont val="HGP創英角ﾎﾟｯﾌﾟ体"/>
        <family val="3"/>
        <charset val="128"/>
      </rPr>
      <t xml:space="preserve"> 物品発注依頼書</t>
    </r>
    <r>
      <rPr>
        <sz val="14"/>
        <color rgb="FFFF0000"/>
        <rFont val="HGP創英角ﾎﾟｯﾌﾟ体"/>
        <family val="3"/>
        <charset val="128"/>
      </rPr>
      <t/>
    </r>
    <rPh sb="2" eb="4">
      <t>ブッピン</t>
    </rPh>
    <rPh sb="4" eb="6">
      <t>ハッチュウ</t>
    </rPh>
    <rPh sb="6" eb="9">
      <t>イライショ</t>
    </rPh>
    <phoneticPr fontId="1"/>
  </si>
  <si>
    <r>
      <rPr>
        <b/>
        <sz val="13"/>
        <color rgb="FF2F75B5"/>
        <rFont val="BIZ UDゴシック"/>
        <family val="3"/>
        <charset val="128"/>
      </rPr>
      <t xml:space="preserve"> ★</t>
    </r>
    <r>
      <rPr>
        <b/>
        <sz val="11"/>
        <color theme="1"/>
        <rFont val="BIZ UDゴシック"/>
        <family val="3"/>
        <charset val="128"/>
      </rPr>
      <t xml:space="preserve"> </t>
    </r>
    <r>
      <rPr>
        <b/>
        <sz val="11"/>
        <color rgb="FFFF0000"/>
        <rFont val="BIZ UDゴシック"/>
        <family val="3"/>
        <charset val="128"/>
      </rPr>
      <t>物品</t>
    </r>
    <r>
      <rPr>
        <b/>
        <sz val="11"/>
        <rFont val="BIZ UDゴシック"/>
        <family val="3"/>
        <charset val="128"/>
      </rPr>
      <t>発注依頼書には、利用のご案内</t>
    </r>
    <r>
      <rPr>
        <b/>
        <sz val="11"/>
        <color rgb="FFFF0000"/>
        <rFont val="BIZ UDゴシック"/>
        <family val="3"/>
        <charset val="128"/>
      </rPr>
      <t>「食材価格一覧」</t>
    </r>
    <r>
      <rPr>
        <b/>
        <sz val="11"/>
        <rFont val="BIZ UDゴシック"/>
        <family val="3"/>
        <charset val="128"/>
      </rPr>
      <t>に記載されている物品に関してご記入ください。</t>
    </r>
    <rPh sb="3" eb="5">
      <t>ブッピン</t>
    </rPh>
    <phoneticPr fontId="1"/>
  </si>
  <si>
    <t>食材発注</t>
    <rPh sb="0" eb="2">
      <t>ショクザイ</t>
    </rPh>
    <rPh sb="2" eb="4">
      <t>ハッチュウ</t>
    </rPh>
    <phoneticPr fontId="33"/>
  </si>
  <si>
    <t>活動ごとに
物品の支払を</t>
    <rPh sb="0" eb="2">
      <t>カツドウ</t>
    </rPh>
    <rPh sb="6" eb="8">
      <t>ブッピン</t>
    </rPh>
    <rPh sb="9" eb="11">
      <t>シハラ</t>
    </rPh>
    <phoneticPr fontId="6"/>
  </si>
  <si>
    <t>活動ごとに
食材の支払を</t>
    <rPh sb="0" eb="2">
      <t>カツドウ</t>
    </rPh>
    <rPh sb="6" eb="8">
      <t>ショクザイ</t>
    </rPh>
    <rPh sb="9" eb="11">
      <t>シハラ</t>
    </rPh>
    <phoneticPr fontId="6"/>
  </si>
  <si>
    <t>計</t>
    <rPh sb="0" eb="1">
      <t>ケイ</t>
    </rPh>
    <phoneticPr fontId="1"/>
  </si>
  <si>
    <t>物品 ⑧</t>
    <rPh sb="0" eb="2">
      <t>ブッピン</t>
    </rPh>
    <phoneticPr fontId="1"/>
  </si>
  <si>
    <t>物品 ⑦</t>
    <rPh sb="0" eb="1">
      <t>モノ</t>
    </rPh>
    <rPh sb="1" eb="2">
      <t>ヒン</t>
    </rPh>
    <phoneticPr fontId="1"/>
  </si>
  <si>
    <t>物品 ⑥</t>
    <rPh sb="0" eb="1">
      <t>モノ</t>
    </rPh>
    <rPh sb="1" eb="2">
      <t>ヒン</t>
    </rPh>
    <phoneticPr fontId="1"/>
  </si>
  <si>
    <t>物品 ⑤</t>
    <rPh sb="0" eb="1">
      <t>モノ</t>
    </rPh>
    <rPh sb="1" eb="2">
      <t>ヒン</t>
    </rPh>
    <phoneticPr fontId="1"/>
  </si>
  <si>
    <t>物品 ④</t>
    <rPh sb="0" eb="1">
      <t>モノ</t>
    </rPh>
    <rPh sb="1" eb="2">
      <t>ヒン</t>
    </rPh>
    <phoneticPr fontId="1"/>
  </si>
  <si>
    <t>物品 ③</t>
    <rPh sb="0" eb="1">
      <t>モノ</t>
    </rPh>
    <rPh sb="1" eb="2">
      <t>ヒン</t>
    </rPh>
    <phoneticPr fontId="1"/>
  </si>
  <si>
    <t>物品 ②</t>
    <rPh sb="0" eb="1">
      <t>モノ</t>
    </rPh>
    <rPh sb="1" eb="2">
      <t>ヒン</t>
    </rPh>
    <phoneticPr fontId="1"/>
  </si>
  <si>
    <t>物品 ①</t>
    <rPh sb="0" eb="1">
      <t>モノ</t>
    </rPh>
    <rPh sb="1" eb="2">
      <t>ヒン</t>
    </rPh>
    <phoneticPr fontId="1"/>
  </si>
  <si>
    <t>食材 ⑧</t>
    <rPh sb="0" eb="1">
      <t>ショク</t>
    </rPh>
    <rPh sb="1" eb="2">
      <t>ザイ</t>
    </rPh>
    <phoneticPr fontId="1"/>
  </si>
  <si>
    <t>食材 ⑦</t>
    <rPh sb="0" eb="1">
      <t>ショク</t>
    </rPh>
    <rPh sb="1" eb="2">
      <t>ザイ</t>
    </rPh>
    <phoneticPr fontId="1"/>
  </si>
  <si>
    <t>食材 ⑥</t>
    <rPh sb="0" eb="1">
      <t>ショク</t>
    </rPh>
    <rPh sb="1" eb="2">
      <t>ザイ</t>
    </rPh>
    <phoneticPr fontId="1"/>
  </si>
  <si>
    <t>食材 ⑤</t>
    <rPh sb="0" eb="1">
      <t>ショク</t>
    </rPh>
    <rPh sb="1" eb="2">
      <t>ザイ</t>
    </rPh>
    <phoneticPr fontId="1"/>
  </si>
  <si>
    <t>食材 ④</t>
    <rPh sb="0" eb="1">
      <t>ショク</t>
    </rPh>
    <rPh sb="1" eb="2">
      <t>ザイ</t>
    </rPh>
    <phoneticPr fontId="1"/>
  </si>
  <si>
    <t>食材 ③</t>
    <rPh sb="0" eb="1">
      <t>ショク</t>
    </rPh>
    <rPh sb="1" eb="2">
      <t>ザイ</t>
    </rPh>
    <phoneticPr fontId="1"/>
  </si>
  <si>
    <t>食材 ②</t>
    <rPh sb="0" eb="1">
      <t>ショク</t>
    </rPh>
    <rPh sb="1" eb="2">
      <t>ザイ</t>
    </rPh>
    <phoneticPr fontId="1"/>
  </si>
  <si>
    <t>食材 ①</t>
    <rPh sb="0" eb="1">
      <t>ショク</t>
    </rPh>
    <rPh sb="1" eb="2">
      <t>ザイ</t>
    </rPh>
    <phoneticPr fontId="1"/>
  </si>
  <si>
    <r>
      <rPr>
        <b/>
        <sz val="13"/>
        <color rgb="FF2F75B5"/>
        <rFont val="BIZ UDゴシック"/>
        <family val="3"/>
        <charset val="128"/>
      </rPr>
      <t xml:space="preserve"> ★</t>
    </r>
    <r>
      <rPr>
        <b/>
        <sz val="11"/>
        <color theme="1"/>
        <rFont val="BIZ UDゴシック"/>
        <family val="3"/>
        <charset val="128"/>
      </rPr>
      <t xml:space="preserve"> </t>
    </r>
    <r>
      <rPr>
        <b/>
        <sz val="11"/>
        <color rgb="FFFF0000"/>
        <rFont val="BIZ UDゴシック"/>
        <family val="3"/>
        <charset val="128"/>
      </rPr>
      <t>食材</t>
    </r>
    <r>
      <rPr>
        <b/>
        <sz val="11"/>
        <rFont val="BIZ UDゴシック"/>
        <family val="3"/>
        <charset val="128"/>
      </rPr>
      <t>発注依頼書には、利用のご案内</t>
    </r>
    <r>
      <rPr>
        <b/>
        <sz val="11"/>
        <color rgb="FFFF0000"/>
        <rFont val="BIZ UDゴシック"/>
        <family val="3"/>
        <charset val="128"/>
      </rPr>
      <t>「食材価格一覧」</t>
    </r>
    <r>
      <rPr>
        <b/>
        <sz val="11"/>
        <rFont val="BIZ UDゴシック"/>
        <family val="3"/>
        <charset val="128"/>
      </rPr>
      <t>に記載されている物品に関してご記入ください。</t>
    </r>
    <phoneticPr fontId="1"/>
  </si>
  <si>
    <t xml:space="preserve">  ※</t>
    <phoneticPr fontId="1" type="Hiragana"/>
  </si>
  <si>
    <t>プール</t>
    <phoneticPr fontId="1" type="Hiragana"/>
  </si>
  <si>
    <t>(テント)</t>
    <phoneticPr fontId="1" type="Hiragana"/>
  </si>
  <si>
    <t>県外</t>
    <rPh sb="0" eb="2">
      <t>けんがい</t>
    </rPh>
    <phoneticPr fontId="1" type="Hiragana"/>
  </si>
  <si>
    <t>リネン</t>
    <phoneticPr fontId="1" type="Hiragana"/>
  </si>
  <si>
    <t>3歳-学前</t>
    <phoneticPr fontId="1"/>
  </si>
  <si>
    <t>3歳-学前</t>
    <phoneticPr fontId="1"/>
  </si>
  <si>
    <t>3歳-学前</t>
    <phoneticPr fontId="1"/>
  </si>
  <si>
    <t>学校名</t>
    <rPh sb="0" eb="3">
      <t>ガッコウメイ</t>
    </rPh>
    <phoneticPr fontId="6"/>
  </si>
  <si>
    <r>
      <t xml:space="preserve"> </t>
    </r>
    <r>
      <rPr>
        <sz val="13"/>
        <color rgb="FFFF6600"/>
        <rFont val="BIZ UDゴシック"/>
        <family val="3"/>
        <charset val="128"/>
      </rPr>
      <t>★</t>
    </r>
    <r>
      <rPr>
        <sz val="10.5"/>
        <color rgb="FFFF0000"/>
        <rFont val="BIZ UDゴシック"/>
        <family val="3"/>
        <charset val="128"/>
      </rPr>
      <t xml:space="preserve"> </t>
    </r>
    <r>
      <rPr>
        <sz val="10.5"/>
        <rFont val="BIZ UDゴシック"/>
        <family val="3"/>
        <charset val="128"/>
      </rPr>
      <t>ふりがなは自動入力されますが、うまく表示されない場合は</t>
    </r>
    <r>
      <rPr>
        <b/>
        <sz val="10.5"/>
        <color rgb="FFFF0000"/>
        <rFont val="BIZ UDゴシック"/>
        <family val="3"/>
        <charset val="128"/>
      </rPr>
      <t>ひらがなで入力</t>
    </r>
    <r>
      <rPr>
        <sz val="10.5"/>
        <rFont val="BIZ UDゴシック"/>
        <family val="3"/>
        <charset val="128"/>
      </rPr>
      <t>してください。</t>
    </r>
    <rPh sb="8" eb="10">
      <t>ジドウ</t>
    </rPh>
    <rPh sb="10" eb="12">
      <t>ニュウリョク</t>
    </rPh>
    <rPh sb="21" eb="23">
      <t>ヒョウジ</t>
    </rPh>
    <rPh sb="27" eb="29">
      <t>バアイ</t>
    </rPh>
    <rPh sb="35" eb="37">
      <t>ニュウリョク</t>
    </rPh>
    <phoneticPr fontId="1"/>
  </si>
  <si>
    <r>
      <rPr>
        <b/>
        <sz val="11"/>
        <color rgb="FFFF0066"/>
        <rFont val="BIZ UDPゴシック"/>
        <family val="3"/>
        <charset val="128"/>
      </rPr>
      <t xml:space="preserve">  </t>
    </r>
    <r>
      <rPr>
        <b/>
        <sz val="13"/>
        <color rgb="FFFF0066"/>
        <rFont val="BIZ UDPゴシック"/>
        <family val="3"/>
        <charset val="128"/>
      </rPr>
      <t>★</t>
    </r>
    <r>
      <rPr>
        <b/>
        <sz val="10.5"/>
        <rFont val="BIZ UDPゴシック"/>
        <family val="3"/>
        <charset val="128"/>
      </rPr>
      <t xml:space="preserve"> 表の</t>
    </r>
    <r>
      <rPr>
        <b/>
        <sz val="10.5"/>
        <color rgb="FFFF0000"/>
        <rFont val="BIZ UDPゴシック"/>
        <family val="3"/>
        <charset val="128"/>
      </rPr>
      <t>水色のセル部分</t>
    </r>
    <r>
      <rPr>
        <b/>
        <sz val="10.5"/>
        <rFont val="BIZ UDPゴシック"/>
        <family val="3"/>
        <charset val="128"/>
      </rPr>
      <t>を入力してください。選択リストのセルは、リストにある内容であれば</t>
    </r>
    <r>
      <rPr>
        <b/>
        <sz val="10.5"/>
        <color rgb="FFFF0000"/>
        <rFont val="BIZ UDPゴシック"/>
        <family val="3"/>
        <charset val="128"/>
      </rPr>
      <t>手打入力できます</t>
    </r>
    <r>
      <rPr>
        <b/>
        <sz val="10.5"/>
        <rFont val="BIZ UDPゴシック"/>
        <family val="3"/>
        <charset val="128"/>
      </rPr>
      <t>。　　　</t>
    </r>
    <r>
      <rPr>
        <b/>
        <sz val="11"/>
        <rFont val="BIZ UDPゴシック"/>
        <family val="3"/>
        <charset val="128"/>
      </rPr>
      <t xml:space="preserve">　　　　　　　
  </t>
    </r>
    <r>
      <rPr>
        <b/>
        <sz val="13"/>
        <color rgb="FFFF0066"/>
        <rFont val="BIZ UDPゴシック"/>
        <family val="3"/>
        <charset val="128"/>
      </rPr>
      <t>★</t>
    </r>
    <r>
      <rPr>
        <b/>
        <sz val="10.5"/>
        <color rgb="FFFF0066"/>
        <rFont val="BIZ UDPゴシック"/>
        <family val="3"/>
        <charset val="128"/>
      </rPr>
      <t xml:space="preserve"> </t>
    </r>
    <r>
      <rPr>
        <b/>
        <sz val="10.5"/>
        <color rgb="FFFF0000"/>
        <rFont val="BIZ UDPゴシック"/>
        <family val="3"/>
        <charset val="128"/>
      </rPr>
      <t>引率者名簿</t>
    </r>
    <r>
      <rPr>
        <b/>
        <sz val="10.5"/>
        <rFont val="BIZ UDPゴシック"/>
        <family val="3"/>
        <charset val="128"/>
      </rPr>
      <t>の作成は、</t>
    </r>
    <r>
      <rPr>
        <b/>
        <sz val="10.5"/>
        <color rgb="FF0070C0"/>
        <rFont val="BIZ UDPゴシック"/>
        <family val="3"/>
        <charset val="128"/>
      </rPr>
      <t>別シートへの入力</t>
    </r>
    <r>
      <rPr>
        <b/>
        <sz val="10.5"/>
        <rFont val="BIZ UDPゴシック"/>
        <family val="3"/>
        <charset val="128"/>
      </rPr>
      <t>が必要です。下部、</t>
    </r>
    <r>
      <rPr>
        <b/>
        <sz val="10.5"/>
        <color rgb="FFFF0000"/>
        <rFont val="BIZ UDPゴシック"/>
        <family val="3"/>
        <charset val="128"/>
      </rPr>
      <t>赤い見出し</t>
    </r>
    <r>
      <rPr>
        <b/>
        <sz val="10.5"/>
        <rFont val="BIZ UDPゴシック"/>
        <family val="3"/>
        <charset val="128"/>
      </rPr>
      <t>のシートをご入力ください。</t>
    </r>
    <rPh sb="4" eb="5">
      <t>ヒョウ</t>
    </rPh>
    <rPh sb="6" eb="8">
      <t>ミズイロ</t>
    </rPh>
    <rPh sb="11" eb="13">
      <t>ブブン</t>
    </rPh>
    <rPh sb="14" eb="16">
      <t>ニュウリョク</t>
    </rPh>
    <rPh sb="45" eb="47">
      <t>テウ</t>
    </rPh>
    <rPh sb="69" eb="72">
      <t>インソツシャ</t>
    </rPh>
    <rPh sb="72" eb="74">
      <t>メイボ</t>
    </rPh>
    <rPh sb="75" eb="77">
      <t>サクセイ</t>
    </rPh>
    <rPh sb="79" eb="80">
      <t>ベツ</t>
    </rPh>
    <rPh sb="85" eb="87">
      <t>ニュウリョク</t>
    </rPh>
    <rPh sb="88" eb="90">
      <t>ヒツヨウ</t>
    </rPh>
    <rPh sb="93" eb="95">
      <t>カブ</t>
    </rPh>
    <rPh sb="96" eb="97">
      <t>アカ</t>
    </rPh>
    <rPh sb="98" eb="100">
      <t>ミダ</t>
    </rPh>
    <rPh sb="107" eb="109">
      <t>ニュウリョク</t>
    </rPh>
    <phoneticPr fontId="1"/>
  </si>
  <si>
    <t>引率者名簿</t>
    <rPh sb="0" eb="3">
      <t>インソツシャ</t>
    </rPh>
    <rPh sb="3" eb="5">
      <t>メイボ</t>
    </rPh>
    <phoneticPr fontId="1"/>
  </si>
  <si>
    <t>入力ページ</t>
    <rPh sb="0" eb="1">
      <t>イ</t>
    </rPh>
    <rPh sb="1" eb="2">
      <t>チカラ</t>
    </rPh>
    <phoneticPr fontId="1"/>
  </si>
  <si>
    <t xml:space="preserve"> ↑ どちらも○にしてご提出ください。お困りの際は施設までご連絡ください。 (☎ ０２９１-３７-４００４)</t>
    <rPh sb="12" eb="14">
      <t>ていしゅつ</t>
    </rPh>
    <rPh sb="20" eb="21">
      <t>こま</t>
    </rPh>
    <rPh sb="23" eb="24">
      <t>さい</t>
    </rPh>
    <rPh sb="25" eb="27">
      <t>しせつ</t>
    </rPh>
    <rPh sb="30" eb="32">
      <t>れんらく</t>
    </rPh>
    <phoneticPr fontId="1" type="Hiragana"/>
  </si>
  <si>
    <t>）</t>
    <phoneticPr fontId="1"/>
  </si>
  <si>
    <t>児童</t>
    <phoneticPr fontId="1"/>
  </si>
  <si>
    <t>日（</t>
    <phoneticPr fontId="1"/>
  </si>
  <si>
    <t>食から</t>
    <rPh sb="0" eb="1">
      <t>ショク</t>
    </rPh>
    <phoneticPr fontId="1"/>
  </si>
  <si>
    <t>月</t>
    <phoneticPr fontId="1"/>
  </si>
  <si>
    <t>年</t>
    <phoneticPr fontId="1"/>
  </si>
  <si>
    <t>※精算日時</t>
    <phoneticPr fontId="1"/>
  </si>
  <si>
    <t>※整理番号　　　　　　　　　　　　　　　　　　</t>
    <phoneticPr fontId="1"/>
  </si>
  <si>
    <t>小学生以下</t>
    <rPh sb="4" eb="5">
      <t>カ</t>
    </rPh>
    <phoneticPr fontId="1"/>
  </si>
  <si>
    <t>食アレ献立</t>
    <rPh sb="0" eb="1">
      <t>ショク</t>
    </rPh>
    <rPh sb="3" eb="5">
      <t>コンダテ</t>
    </rPh>
    <phoneticPr fontId="1"/>
  </si>
  <si>
    <t>中学生以上</t>
    <phoneticPr fontId="1"/>
  </si>
  <si>
    <t>引　率　者</t>
    <rPh sb="0" eb="1">
      <t>イン</t>
    </rPh>
    <rPh sb="2" eb="3">
      <t>リツ</t>
    </rPh>
    <rPh sb="4" eb="5">
      <t>モノ</t>
    </rPh>
    <phoneticPr fontId="209"/>
  </si>
  <si>
    <t>児　　　童</t>
    <rPh sb="0" eb="1">
      <t>コ</t>
    </rPh>
    <rPh sb="4" eb="5">
      <t>ワラベ</t>
    </rPh>
    <phoneticPr fontId="209"/>
  </si>
  <si>
    <t>備　　　考</t>
    <rPh sb="0" eb="1">
      <t>ビ</t>
    </rPh>
    <rPh sb="4" eb="5">
      <t>コウ</t>
    </rPh>
    <phoneticPr fontId="209"/>
  </si>
  <si>
    <t>領収書等の宛名</t>
    <rPh sb="0" eb="3">
      <t>リョウシュウショ</t>
    </rPh>
    <rPh sb="3" eb="4">
      <t>トウ</t>
    </rPh>
    <rPh sb="5" eb="7">
      <t>アテナ</t>
    </rPh>
    <phoneticPr fontId="209"/>
  </si>
  <si>
    <t>支払方法</t>
    <rPh sb="0" eb="2">
      <t>シハライ</t>
    </rPh>
    <rPh sb="2" eb="4">
      <t>ホウホウ</t>
    </rPh>
    <phoneticPr fontId="209"/>
  </si>
  <si>
    <t>区　　　分</t>
    <rPh sb="0" eb="1">
      <t>ク</t>
    </rPh>
    <rPh sb="4" eb="5">
      <t>ブン</t>
    </rPh>
    <phoneticPr fontId="209"/>
  </si>
  <si>
    <t>（支払方法を選んでください。）</t>
    <rPh sb="1" eb="3">
      <t>シハライ</t>
    </rPh>
    <rPh sb="3" eb="5">
      <t>ホウホウ</t>
    </rPh>
    <rPh sb="6" eb="7">
      <t>エラ</t>
    </rPh>
    <phoneticPr fontId="209"/>
  </si>
  <si>
    <t>【精算関係記入欄】</t>
    <rPh sb="1" eb="3">
      <t>セイサン</t>
    </rPh>
    <rPh sb="3" eb="5">
      <t>カンケイ</t>
    </rPh>
    <rPh sb="5" eb="8">
      <t>キニュウラン</t>
    </rPh>
    <phoneticPr fontId="209"/>
  </si>
  <si>
    <t>食</t>
    <rPh sb="0" eb="1">
      <t>ショク</t>
    </rPh>
    <phoneticPr fontId="209"/>
  </si>
  <si>
    <t>児童
合計</t>
    <rPh sb="3" eb="5">
      <t>ゴウケイ</t>
    </rPh>
    <phoneticPr fontId="209"/>
  </si>
  <si>
    <t>夕　　食</t>
    <rPh sb="0" eb="1">
      <t>ユウ</t>
    </rPh>
    <phoneticPr fontId="209"/>
  </si>
  <si>
    <t>昼　　食</t>
    <rPh sb="0" eb="1">
      <t>ヒル</t>
    </rPh>
    <phoneticPr fontId="209"/>
  </si>
  <si>
    <t>朝　　食</t>
  </si>
  <si>
    <t>食　　事　　予　　定　　数</t>
    <phoneticPr fontId="209"/>
  </si>
  <si>
    <t>℡</t>
    <phoneticPr fontId="209"/>
  </si>
  <si>
    <t>電話</t>
    <rPh sb="0" eb="2">
      <t>デンワ</t>
    </rPh>
    <phoneticPr fontId="209"/>
  </si>
  <si>
    <t>〒</t>
    <phoneticPr fontId="209"/>
  </si>
  <si>
    <t>住所</t>
    <rPh sb="0" eb="2">
      <t>ジュウショ</t>
    </rPh>
    <phoneticPr fontId="209"/>
  </si>
  <si>
    <t>代表者名</t>
    <rPh sb="0" eb="3">
      <t>ダイヒョウシャ</t>
    </rPh>
    <rPh sb="3" eb="4">
      <t>メイ</t>
    </rPh>
    <phoneticPr fontId="209"/>
  </si>
  <si>
    <t>団体名</t>
    <rPh sb="0" eb="2">
      <t>ダンタイ</t>
    </rPh>
    <rPh sb="2" eb="3">
      <t>メイ</t>
    </rPh>
    <phoneticPr fontId="209"/>
  </si>
  <si>
    <t>利用期日</t>
    <rPh sb="0" eb="2">
      <t>リヨウ</t>
    </rPh>
    <rPh sb="2" eb="4">
      <t>キジツ</t>
    </rPh>
    <phoneticPr fontId="209"/>
  </si>
  <si>
    <t>希望しない</t>
    <rPh sb="0" eb="2">
      <t>キボウ</t>
    </rPh>
    <phoneticPr fontId="209"/>
  </si>
  <si>
    <t>希望する</t>
    <rPh sb="0" eb="2">
      <t>キボウ</t>
    </rPh>
    <phoneticPr fontId="209"/>
  </si>
  <si>
    <t>食物アレルギー献立を</t>
    <rPh sb="0" eb="2">
      <t>ショクモツ</t>
    </rPh>
    <rPh sb="7" eb="9">
      <t>コンダテ</t>
    </rPh>
    <phoneticPr fontId="209"/>
  </si>
  <si>
    <t xml:space="preserve"> 　月 　  日　　：</t>
    <rPh sb="2" eb="3">
      <t>ガツ</t>
    </rPh>
    <rPh sb="7" eb="8">
      <t>ニチ</t>
    </rPh>
    <phoneticPr fontId="1"/>
  </si>
  <si>
    <t>　とちぎ海浜自然の家　食事予定表</t>
    <rPh sb="4" eb="6">
      <t>カイヒン</t>
    </rPh>
    <rPh sb="6" eb="8">
      <t>シゼン</t>
    </rPh>
    <rPh sb="9" eb="10">
      <t>イエ</t>
    </rPh>
    <rPh sb="11" eb="13">
      <t>ショクジ</t>
    </rPh>
    <rPh sb="13" eb="16">
      <t>ヨテイヒョウ</t>
    </rPh>
    <phoneticPr fontId="209"/>
  </si>
  <si>
    <t>連　絡
責任者名</t>
    <rPh sb="0" eb="1">
      <t>レン</t>
    </rPh>
    <rPh sb="2" eb="3">
      <t>ラク</t>
    </rPh>
    <rPh sb="4" eb="7">
      <t>セキニンシャ</t>
    </rPh>
    <rPh sb="7" eb="8">
      <t>メイ</t>
    </rPh>
    <phoneticPr fontId="209"/>
  </si>
  <si>
    <t>月</t>
    <rPh sb="0" eb="1">
      <t>ガツ</t>
    </rPh>
    <phoneticPr fontId="1"/>
  </si>
  <si>
    <t>①</t>
    <phoneticPr fontId="1"/>
  </si>
  <si>
    <t>日</t>
    <rPh sb="0" eb="1">
      <t>ニチ</t>
    </rPh>
    <phoneticPr fontId="1"/>
  </si>
  <si>
    <t>②</t>
    <phoneticPr fontId="1"/>
  </si>
  <si>
    <t>③</t>
    <phoneticPr fontId="1"/>
  </si>
  <si>
    <t>－</t>
    <phoneticPr fontId="1"/>
  </si>
  <si>
    <t>－</t>
    <phoneticPr fontId="209"/>
  </si>
  <si>
    <t>※「野外調理」や「弁当持参」等で食堂を利用しない場合は、中学生以上欄の食数上のスペースに記入してください。</t>
    <rPh sb="2" eb="4">
      <t>ヤガイ</t>
    </rPh>
    <rPh sb="4" eb="6">
      <t>チョウリ</t>
    </rPh>
    <rPh sb="9" eb="11">
      <t>ベントウ</t>
    </rPh>
    <rPh sb="11" eb="13">
      <t>ジサン</t>
    </rPh>
    <rPh sb="14" eb="15">
      <t>トウ</t>
    </rPh>
    <rPh sb="16" eb="18">
      <t>ショクドウ</t>
    </rPh>
    <rPh sb="19" eb="21">
      <t>リヨウ</t>
    </rPh>
    <rPh sb="24" eb="26">
      <t>バアイ</t>
    </rPh>
    <rPh sb="28" eb="31">
      <t>チュウガクセイ</t>
    </rPh>
    <rPh sb="31" eb="33">
      <t>イジョウ</t>
    </rPh>
    <rPh sb="33" eb="34">
      <t>ラン</t>
    </rPh>
    <rPh sb="35" eb="36">
      <t>ショク</t>
    </rPh>
    <rPh sb="36" eb="37">
      <t>スウ</t>
    </rPh>
    <rPh sb="37" eb="38">
      <t>ウエ</t>
    </rPh>
    <rPh sb="44" eb="46">
      <t>キニュウ</t>
    </rPh>
    <phoneticPr fontId="209"/>
  </si>
  <si>
    <t>※備考欄に領収書の組み合わせ方，枚数を記入してください。</t>
    <rPh sb="1" eb="4">
      <t>ビコウラン</t>
    </rPh>
    <rPh sb="5" eb="8">
      <t>リョウシュウショ</t>
    </rPh>
    <rPh sb="9" eb="10">
      <t>ク</t>
    </rPh>
    <rPh sb="11" eb="12">
      <t>ア</t>
    </rPh>
    <rPh sb="14" eb="15">
      <t>カタ</t>
    </rPh>
    <rPh sb="16" eb="18">
      <t>マイスウ</t>
    </rPh>
    <rPh sb="19" eb="21">
      <t>キニュウ</t>
    </rPh>
    <phoneticPr fontId="209"/>
  </si>
  <si>
    <r>
      <t xml:space="preserve">要保護・準要保護
</t>
    </r>
    <r>
      <rPr>
        <sz val="8"/>
        <color theme="1"/>
        <rFont val="HG丸ｺﾞｼｯｸM-PRO"/>
        <family val="3"/>
        <charset val="128"/>
      </rPr>
      <t>(必要がある場合)</t>
    </r>
    <rPh sb="0" eb="3">
      <t>ヨウホゴ</t>
    </rPh>
    <rPh sb="4" eb="5">
      <t>ジュン</t>
    </rPh>
    <rPh sb="5" eb="8">
      <t>ヨウホゴ</t>
    </rPh>
    <rPh sb="10" eb="12">
      <t>ヒツヨウ</t>
    </rPh>
    <rPh sb="15" eb="17">
      <t>バアイ</t>
    </rPh>
    <phoneticPr fontId="209"/>
  </si>
  <si>
    <r>
      <t>そ　の　他
(</t>
    </r>
    <r>
      <rPr>
        <sz val="8"/>
        <color theme="1"/>
        <rFont val="HG丸ｺﾞｼｯｸM-PRO"/>
        <family val="3"/>
        <charset val="128"/>
      </rPr>
      <t>バス運転手・保護者等)</t>
    </r>
    <rPh sb="4" eb="5">
      <t>ホカ</t>
    </rPh>
    <rPh sb="9" eb="12">
      <t>ウンテンシュ</t>
    </rPh>
    <rPh sb="13" eb="16">
      <t>ホゴシャ</t>
    </rPh>
    <rPh sb="16" eb="17">
      <t>トウ</t>
    </rPh>
    <phoneticPr fontId="209"/>
  </si>
  <si>
    <t>／</t>
    <phoneticPr fontId="1"/>
  </si>
  <si>
    <t>／</t>
    <phoneticPr fontId="1"/>
  </si>
  <si>
    <t>／</t>
    <phoneticPr fontId="1"/>
  </si>
  <si>
    <r>
      <rPr>
        <sz val="10"/>
        <color rgb="FFFF0000"/>
        <rFont val="HGSｺﾞｼｯｸE"/>
        <family val="3"/>
        <charset val="128"/>
      </rPr>
      <t xml:space="preserve">※ </t>
    </r>
    <r>
      <rPr>
        <sz val="9"/>
        <color theme="4" tint="-0.249977111117893"/>
        <rFont val="HGSｺﾞｼｯｸE"/>
        <family val="3"/>
        <charset val="128"/>
      </rPr>
      <t>『県内』料金での表示になります。</t>
    </r>
    <r>
      <rPr>
        <sz val="10"/>
        <color theme="4" tint="-0.249977111117893"/>
        <rFont val="HGSｺﾞｼｯｸE"/>
        <family val="3"/>
        <charset val="128"/>
      </rPr>
      <t xml:space="preserve">
　 </t>
    </r>
    <r>
      <rPr>
        <sz val="9"/>
        <color theme="4" tint="-0.249977111117893"/>
        <rFont val="HGSｺﾞｼｯｸE"/>
        <family val="3"/>
        <charset val="128"/>
      </rPr>
      <t>金額編集は『施設管理』シートにて。</t>
    </r>
    <rPh sb="3" eb="5">
      <t>ケンナイ</t>
    </rPh>
    <rPh sb="6" eb="8">
      <t>リョウキン</t>
    </rPh>
    <rPh sb="10" eb="12">
      <t>ヒョウジ</t>
    </rPh>
    <rPh sb="21" eb="23">
      <t>キンガク</t>
    </rPh>
    <rPh sb="23" eb="25">
      <t>ヘンシュウ</t>
    </rPh>
    <rPh sb="27" eb="29">
      <t>シセツ</t>
    </rPh>
    <rPh sb="29" eb="31">
      <t>カンリ</t>
    </rPh>
    <phoneticPr fontId="1"/>
  </si>
  <si>
    <t>引率者</t>
    <rPh sb="0" eb="2">
      <t>インソツ</t>
    </rPh>
    <rPh sb="2" eb="3">
      <t>シャ</t>
    </rPh>
    <phoneticPr fontId="1"/>
  </si>
  <si>
    <t>引率者</t>
    <rPh sb="0" eb="3">
      <t>インソツシャ</t>
    </rPh>
    <phoneticPr fontId="1"/>
  </si>
  <si>
    <t>プールの利用</t>
    <rPh sb="4" eb="6">
      <t>リヨウ</t>
    </rPh>
    <phoneticPr fontId="33"/>
  </si>
  <si>
    <t>食材発注計</t>
    <rPh sb="0" eb="2">
      <t>しょくざい</t>
    </rPh>
    <rPh sb="2" eb="4">
      <t>はっちゅう</t>
    </rPh>
    <rPh sb="4" eb="5">
      <t>けい</t>
    </rPh>
    <phoneticPr fontId="1" type="Hiragana"/>
  </si>
  <si>
    <t>物品発注計</t>
    <rPh sb="0" eb="2">
      <t>ぶっぴん</t>
    </rPh>
    <rPh sb="1" eb="2">
      <t>しょくもつ</t>
    </rPh>
    <rPh sb="2" eb="4">
      <t>はっちゅう</t>
    </rPh>
    <rPh sb="4" eb="5">
      <t>けい</t>
    </rPh>
    <phoneticPr fontId="1" type="Hiragana"/>
  </si>
  <si>
    <t>総計</t>
    <rPh sb="0" eb="2">
      <t>そうけい</t>
    </rPh>
    <phoneticPr fontId="1" type="Hiragana"/>
  </si>
  <si>
    <t>※ 『集計表』から入力してください。
　 プール利用とリネン数はこの表に直接入力。</t>
    <rPh sb="3" eb="6">
      <t>シュウケイヒョウ</t>
    </rPh>
    <rPh sb="9" eb="11">
      <t>ニュウリョク</t>
    </rPh>
    <rPh sb="24" eb="26">
      <t>リヨウ</t>
    </rPh>
    <rPh sb="30" eb="31">
      <t>スウ</t>
    </rPh>
    <rPh sb="34" eb="35">
      <t>ヒョウ</t>
    </rPh>
    <rPh sb="36" eb="38">
      <t>チョクセツ</t>
    </rPh>
    <rPh sb="38" eb="40">
      <t>ニュウリョク</t>
    </rPh>
    <phoneticPr fontId="1"/>
  </si>
  <si>
    <t>←『入力ページ』の「中学生以上」の食数が「指導者等」欄に
　反映されます。
   バス運転手や保護者等が含まれる場合は、「その他」欄に人
   数を入力し、「指導者等」欄の表示されている数を訂正して
   ください。</t>
    <rPh sb="2" eb="4">
      <t>ニュウリョク</t>
    </rPh>
    <rPh sb="10" eb="13">
      <t>チュウガクセイ</t>
    </rPh>
    <rPh sb="13" eb="15">
      <t>イジョウ</t>
    </rPh>
    <rPh sb="17" eb="18">
      <t>ショク</t>
    </rPh>
    <rPh sb="18" eb="19">
      <t>スウ</t>
    </rPh>
    <rPh sb="21" eb="24">
      <t>シドウシャ</t>
    </rPh>
    <rPh sb="24" eb="25">
      <t>トウ</t>
    </rPh>
    <rPh sb="26" eb="27">
      <t>ラン</t>
    </rPh>
    <rPh sb="30" eb="32">
      <t>ハンエイ</t>
    </rPh>
    <rPh sb="43" eb="46">
      <t>ウンテンシュ</t>
    </rPh>
    <rPh sb="47" eb="50">
      <t>ホゴシャ</t>
    </rPh>
    <rPh sb="50" eb="51">
      <t>トウ</t>
    </rPh>
    <rPh sb="52" eb="53">
      <t>フク</t>
    </rPh>
    <rPh sb="56" eb="58">
      <t>バアイ</t>
    </rPh>
    <rPh sb="63" eb="64">
      <t>タ</t>
    </rPh>
    <rPh sb="65" eb="66">
      <t>ラン</t>
    </rPh>
    <rPh sb="74" eb="76">
      <t>ニュウリョク</t>
    </rPh>
    <rPh sb="79" eb="82">
      <t>シドウシャ</t>
    </rPh>
    <rPh sb="82" eb="83">
      <t>トウ</t>
    </rPh>
    <rPh sb="84" eb="85">
      <t>ラン</t>
    </rPh>
    <rPh sb="86" eb="88">
      <t>ヒョウジ</t>
    </rPh>
    <rPh sb="93" eb="94">
      <t>カズ</t>
    </rPh>
    <phoneticPr fontId="1"/>
  </si>
  <si>
    <t>生活館</t>
  </si>
  <si>
    <t>振込</t>
  </si>
  <si>
    <t>益子町立田野小学校</t>
    <rPh sb="0" eb="9">
      <t>ましこちょうりつたのしょうがっこう</t>
    </rPh>
    <phoneticPr fontId="1" type="Hiragana"/>
  </si>
  <si>
    <t>あり</t>
  </si>
  <si>
    <t>自然の家の食器を利用</t>
  </si>
  <si>
    <t>分ける必要なし</t>
  </si>
  <si>
    <t>野外調理</t>
    <rPh sb="0" eb="2">
      <t>やがい</t>
    </rPh>
    <rPh sb="2" eb="4">
      <t>ちょうり</t>
    </rPh>
    <phoneticPr fontId="1" type="Hiragana"/>
  </si>
  <si>
    <t>【東野外調理場】</t>
  </si>
  <si>
    <t>00</t>
  </si>
  <si>
    <t>ポークカレーセット（１０人分）</t>
    <rPh sb="12" eb="13">
      <t>にん</t>
    </rPh>
    <rPh sb="13" eb="14">
      <t>ぶん</t>
    </rPh>
    <phoneticPr fontId="1" type="Hiragana"/>
  </si>
  <si>
    <t>ペットボトル（水）</t>
    <rPh sb="7" eb="8">
      <t>みず</t>
    </rPh>
    <phoneticPr fontId="1" type="Hiragana"/>
  </si>
  <si>
    <t>分ける</t>
  </si>
  <si>
    <t>貝の根付け</t>
    <rPh sb="0" eb="1">
      <t>かい</t>
    </rPh>
    <rPh sb="2" eb="4">
      <t>ねつ</t>
    </rPh>
    <phoneticPr fontId="1" type="Hiragana"/>
  </si>
  <si>
    <t>00</t>
    <phoneticPr fontId="1" type="Hiragana"/>
  </si>
  <si>
    <t>貝の根付けセット</t>
    <rPh sb="0" eb="1">
      <t>かい</t>
    </rPh>
    <rPh sb="2" eb="4">
      <t>ねつ</t>
    </rPh>
    <phoneticPr fontId="1" type="Hiragana"/>
  </si>
  <si>
    <t>野外調理用薪</t>
    <rPh sb="0" eb="4">
      <t>やがいちょうり</t>
    </rPh>
    <rPh sb="4" eb="5">
      <t>よう</t>
    </rPh>
    <rPh sb="5" eb="6">
      <t>まき</t>
    </rPh>
    <phoneticPr fontId="1" type="Hiragana"/>
  </si>
  <si>
    <t>益子町立田野小学校　児童分</t>
    <rPh sb="0" eb="9">
      <t>ましこちょうりつたのしょうがっこう</t>
    </rPh>
    <rPh sb="10" eb="12">
      <t>じどう</t>
    </rPh>
    <rPh sb="12" eb="13">
      <t>ぶん</t>
    </rPh>
    <phoneticPr fontId="1" type="Hiragana"/>
  </si>
  <si>
    <t>益子町立田野小学校　引率分</t>
    <rPh sb="0" eb="9">
      <t>ましこちょうりつたのしょうがっこう</t>
    </rPh>
    <rPh sb="10" eb="12">
      <t>いんそつ</t>
    </rPh>
    <rPh sb="12" eb="13">
      <t>ぶん</t>
    </rPh>
    <phoneticPr fontId="1" type="Hiragana"/>
  </si>
  <si>
    <t>１６８０円分</t>
    <rPh sb="4" eb="6">
      <t>えんぶん</t>
    </rPh>
    <phoneticPr fontId="1" type="Hiragana"/>
  </si>
  <si>
    <t>１８０円分</t>
    <rPh sb="3" eb="4">
      <t>えん</t>
    </rPh>
    <rPh sb="4" eb="5">
      <t>ぶん</t>
    </rPh>
    <phoneticPr fontId="1" type="Hiragana"/>
  </si>
  <si>
    <t>○○市立○○小学校</t>
    <rPh sb="2" eb="4">
      <t>シリツ</t>
    </rPh>
    <rPh sb="6" eb="9">
      <t>ショウガッコウ</t>
    </rPh>
    <phoneticPr fontId="1"/>
  </si>
  <si>
    <t>○○観光</t>
    <rPh sb="2" eb="4">
      <t>カンコウ</t>
    </rPh>
    <phoneticPr fontId="1"/>
  </si>
  <si>
    <t>530円</t>
    <rPh sb="3" eb="4">
      <t>エン</t>
    </rPh>
    <phoneticPr fontId="1"/>
  </si>
  <si>
    <t>550円</t>
    <rPh sb="3" eb="4">
      <t>エン</t>
    </rPh>
    <phoneticPr fontId="1"/>
  </si>
  <si>
    <t>880円</t>
    <rPh sb="3" eb="4">
      <t>エン</t>
    </rPh>
    <phoneticPr fontId="1"/>
  </si>
  <si>
    <t>日（</t>
    <phoneticPr fontId="1"/>
  </si>
  <si>
    <t>）</t>
    <phoneticPr fontId="1"/>
  </si>
  <si>
    <t>℡</t>
    <phoneticPr fontId="209"/>
  </si>
  <si>
    <t>－</t>
    <phoneticPr fontId="1"/>
  </si>
  <si>
    <t>食　　事　　予　　定　　数</t>
    <phoneticPr fontId="209"/>
  </si>
  <si>
    <t>中学生以上</t>
    <phoneticPr fontId="1"/>
  </si>
  <si>
    <t>①</t>
    <phoneticPr fontId="1"/>
  </si>
  <si>
    <t>児童</t>
    <phoneticPr fontId="1"/>
  </si>
  <si>
    <t>②</t>
    <phoneticPr fontId="1"/>
  </si>
  <si>
    <t>児童</t>
    <phoneticPr fontId="1"/>
  </si>
  <si>
    <t>③</t>
    <phoneticPr fontId="1"/>
  </si>
  <si>
    <t>６４０円</t>
    <rPh sb="3" eb="4">
      <t>エン</t>
    </rPh>
    <phoneticPr fontId="1"/>
  </si>
  <si>
    <t>６７０円</t>
    <rPh sb="3" eb="4">
      <t>エン</t>
    </rPh>
    <phoneticPr fontId="1"/>
  </si>
  <si>
    <t>１０９０円</t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</si>
</sst>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¥&quot;#,##0;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"/>
    <numFmt numFmtId="177" formatCode="#,###"/>
    <numFmt numFmtId="178" formatCode="&quot;¥&quot;#,##0_);[Red]\(&quot;¥&quot;#,##0\)"/>
    <numFmt numFmtId="179" formatCode="[$-F800]dddd\,\ mmmm\ dd\,\ yyyy"/>
    <numFmt numFmtId="180" formatCode="&quot;¥&quot;#,##0_);\(&quot;¥&quot;#,##0\)"/>
    <numFmt numFmtId="181" formatCode="m/d;@"/>
    <numFmt numFmtId="182" formatCode="m&quot;月&quot;d&quot;日&quot;;@"/>
    <numFmt numFmtId="183" formatCode="m"/>
    <numFmt numFmtId="184" formatCode="d"/>
    <numFmt numFmtId="185" formatCode="m&quot;月&quot;d&quot;日 (&quot;aaa&quot;)&quot;"/>
    <numFmt numFmtId="186" formatCode="0_);[Red]\(0\)"/>
    <numFmt numFmtId="187" formatCode="0&quot;円&quot;"/>
    <numFmt numFmtId="188" formatCode="yyyy&quot;年&quot;m&quot;月&quot;d&quot;日&quot;;@"/>
    <numFmt numFmtId="189" formatCode="m&quot;月&quot;d&quot;日 ( &quot;aaa&quot; )&quot;"/>
    <numFmt numFmtId="190" formatCode="m&quot;／&quot;d"/>
    <numFmt numFmtId="191" formatCode="&quot;(&quot;0&quot;)&quot;"/>
    <numFmt numFmtId="192" formatCode="&quot;(&quot;0&quot;円)&quot;"/>
    <numFmt numFmtId="193" formatCode="\(#\)"/>
    <numFmt numFmtId="194" formatCode="m&quot;月&quot;"/>
  </numFmts>
  <fonts count="2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0.5"/>
      <color rgb="FF000000"/>
      <name val="ＭＳ ゴシック"/>
      <family val="3"/>
      <charset val="128"/>
    </font>
    <font>
      <sz val="14"/>
      <name val="HGP創英角ﾎﾟｯﾌﾟ体"/>
      <family val="3"/>
      <charset val="128"/>
    </font>
    <font>
      <sz val="11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rgb="FF000000"/>
      <name val="HGP創英角ﾎﾟｯﾌﾟ体"/>
      <family val="3"/>
      <charset val="128"/>
    </font>
    <font>
      <sz val="12"/>
      <color rgb="FFFF0000"/>
      <name val="HGP創英角ﾎﾟｯﾌﾟ体"/>
      <family val="3"/>
      <charset val="128"/>
    </font>
    <font>
      <sz val="14"/>
      <color rgb="FFFF0000"/>
      <name val="HGP創英角ﾎﾟｯﾌﾟ体"/>
      <family val="3"/>
      <charset val="128"/>
    </font>
    <font>
      <b/>
      <sz val="16"/>
      <color rgb="FF000000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8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ＤＦ平成明朝体W3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7"/>
      <color theme="0"/>
      <name val="Meiryo UI"/>
      <family val="3"/>
      <charset val="128"/>
    </font>
    <font>
      <sz val="11"/>
      <color rgb="FF0B744D"/>
      <name val="Meiryo UI"/>
      <family val="3"/>
      <charset val="128"/>
    </font>
    <font>
      <sz val="7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000000"/>
      <name val="HGP創英角ﾎﾟｯﾌﾟ体"/>
      <family val="3"/>
      <charset val="128"/>
    </font>
    <font>
      <sz val="10"/>
      <name val="HG丸ｺﾞｼｯｸM-PRO"/>
      <family val="3"/>
      <charset val="128"/>
    </font>
    <font>
      <b/>
      <sz val="16"/>
      <color rgb="FF000000"/>
      <name val="Segoe UI Symbol"/>
      <family val="2"/>
    </font>
    <font>
      <b/>
      <sz val="14"/>
      <color rgb="FF000000"/>
      <name val="HG丸ｺﾞｼｯｸM-PRO"/>
      <family val="3"/>
      <charset val="128"/>
    </font>
    <font>
      <sz val="10"/>
      <color theme="1"/>
      <name val="HGPｺﾞｼｯｸE"/>
      <family val="3"/>
      <charset val="128"/>
    </font>
    <font>
      <sz val="10.5"/>
      <name val="HGP創英角ｺﾞｼｯｸUB"/>
      <family val="3"/>
      <charset val="128"/>
    </font>
    <font>
      <sz val="11"/>
      <name val="HGS創英角ｺﾞｼｯｸUB"/>
      <family val="3"/>
      <charset val="128"/>
    </font>
    <font>
      <sz val="10"/>
      <color theme="1"/>
      <name val="HGS創英角ｺﾞｼｯｸUB"/>
      <family val="3"/>
      <charset val="128"/>
    </font>
    <font>
      <sz val="8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b/>
      <sz val="1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3"/>
      <name val="BIZ UDP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BIZ UDゴシック"/>
      <family val="3"/>
      <charset val="128"/>
    </font>
    <font>
      <sz val="13"/>
      <color rgb="FF000000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6"/>
      <color rgb="FF000000"/>
      <name val="BIZ UDゴシック"/>
      <family val="3"/>
      <charset val="128"/>
    </font>
    <font>
      <b/>
      <sz val="11"/>
      <color rgb="FF000000"/>
      <name val="BIZ UDゴシック"/>
      <family val="3"/>
      <charset val="128"/>
    </font>
    <font>
      <sz val="12"/>
      <color theme="1"/>
      <name val="ＤＨＰ平成ゴシックW5"/>
      <family val="3"/>
      <charset val="128"/>
    </font>
    <font>
      <sz val="13"/>
      <color rgb="FFFF6600"/>
      <name val="BIZ UDゴシック"/>
      <family val="3"/>
      <charset val="128"/>
    </font>
    <font>
      <sz val="11"/>
      <color theme="1"/>
      <name val="HGPｺﾞｼｯｸE"/>
      <family val="3"/>
      <charset val="128"/>
    </font>
    <font>
      <b/>
      <sz val="10.5"/>
      <color rgb="FF000000"/>
      <name val="HG丸ｺﾞｼｯｸM-PRO"/>
      <family val="3"/>
      <charset val="128"/>
    </font>
    <font>
      <b/>
      <sz val="11"/>
      <color rgb="FFFF0066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8"/>
      <color rgb="FFFF0000"/>
      <name val="HGP創英角ｺﾞｼｯｸUB"/>
      <family val="3"/>
      <charset val="128"/>
    </font>
    <font>
      <b/>
      <sz val="12"/>
      <color rgb="FFFF0000"/>
      <name val="HGP創英角ｺﾞｼｯｸUB"/>
      <family val="3"/>
      <charset val="128"/>
    </font>
    <font>
      <sz val="16"/>
      <color rgb="FFFF3300"/>
      <name val="HGP創英角ﾎﾟｯﾌﾟ体"/>
      <family val="3"/>
      <charset val="128"/>
    </font>
    <font>
      <sz val="14"/>
      <name val="HGS創英角ｺﾞｼｯｸUB"/>
      <family val="3"/>
      <charset val="128"/>
    </font>
    <font>
      <sz val="12"/>
      <name val="HGS創英角ﾎﾟｯﾌﾟ体"/>
      <family val="3"/>
      <charset val="128"/>
    </font>
    <font>
      <sz val="10.5"/>
      <color rgb="FFFF0000"/>
      <name val="BIZ UDゴシック"/>
      <family val="3"/>
      <charset val="128"/>
    </font>
    <font>
      <sz val="10.5"/>
      <name val="BIZ UDゴシック"/>
      <family val="3"/>
      <charset val="128"/>
    </font>
    <font>
      <b/>
      <sz val="10.5"/>
      <color rgb="FFFF0000"/>
      <name val="BIZ UDゴシック"/>
      <family val="3"/>
      <charset val="128"/>
    </font>
    <font>
      <b/>
      <sz val="10.5"/>
      <name val="BIZ UDゴシック"/>
      <family val="3"/>
      <charset val="128"/>
    </font>
    <font>
      <b/>
      <sz val="10.5"/>
      <color theme="8" tint="-0.249977111117893"/>
      <name val="BIZ UDゴシック"/>
      <family val="3"/>
      <charset val="128"/>
    </font>
    <font>
      <u/>
      <sz val="12"/>
      <color rgb="FF000000"/>
      <name val="HG丸ｺﾞｼｯｸM-PRO"/>
      <family val="3"/>
      <charset val="128"/>
    </font>
    <font>
      <sz val="16"/>
      <color rgb="FFFF0066"/>
      <name val="HGS創英角ﾎﾟｯﾌﾟ体"/>
      <family val="3"/>
      <charset val="128"/>
    </font>
    <font>
      <b/>
      <sz val="12"/>
      <name val="BIZ UDPゴシック"/>
      <family val="3"/>
      <charset val="128"/>
    </font>
    <font>
      <b/>
      <sz val="13"/>
      <color theme="1"/>
      <name val="ＭＳ Ｐゴシック"/>
      <family val="3"/>
      <charset val="128"/>
      <scheme val="minor"/>
    </font>
    <font>
      <sz val="11"/>
      <color theme="0"/>
      <name val="BIZ UDゴシック"/>
      <family val="3"/>
      <charset val="128"/>
    </font>
    <font>
      <b/>
      <sz val="13"/>
      <name val="ＭＳ Ｐゴシック"/>
      <family val="3"/>
      <charset val="128"/>
    </font>
    <font>
      <b/>
      <sz val="11"/>
      <color theme="1"/>
      <name val="ＤＦ平成明朝体W3"/>
      <family val="1"/>
      <charset val="128"/>
    </font>
    <font>
      <b/>
      <sz val="16"/>
      <color theme="0"/>
      <name val="ＤＨＰ特太ゴシック体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0"/>
      <name val="ＭＳ Ｐゴシック"/>
      <family val="2"/>
      <charset val="128"/>
      <scheme val="minor"/>
    </font>
    <font>
      <b/>
      <sz val="14"/>
      <color rgb="FF333399"/>
      <name val="HG丸ｺﾞｼｯｸM-PRO"/>
      <family val="3"/>
      <charset val="128"/>
    </font>
    <font>
      <sz val="12"/>
      <color rgb="FFFF0000"/>
      <name val="HGS創英角ﾎﾟｯﾌﾟ体"/>
      <family val="3"/>
      <charset val="128"/>
    </font>
    <font>
      <sz val="12"/>
      <color rgb="FFFF0000"/>
      <name val="HGS創英角ｺﾞｼｯｸUB"/>
      <family val="3"/>
      <charset val="128"/>
    </font>
    <font>
      <b/>
      <sz val="10.5"/>
      <color rgb="FF000000"/>
      <name val="BIZ UDゴシック"/>
      <family val="3"/>
      <charset val="128"/>
    </font>
    <font>
      <b/>
      <sz val="12"/>
      <color rgb="FF000000"/>
      <name val="BIZ UDゴシック"/>
      <family val="3"/>
      <charset val="128"/>
    </font>
    <font>
      <b/>
      <sz val="13"/>
      <color rgb="FFFF6600"/>
      <name val="BIZ UDゴシック"/>
      <family val="3"/>
      <charset val="128"/>
    </font>
    <font>
      <b/>
      <sz val="13"/>
      <color rgb="FF000000"/>
      <name val="BIZ UDゴシック"/>
      <family val="3"/>
      <charset val="128"/>
    </font>
    <font>
      <sz val="10"/>
      <name val="BIZ UDゴシック"/>
      <family val="3"/>
      <charset val="128"/>
    </font>
    <font>
      <sz val="6"/>
      <name val="BIZ UDゴシック"/>
      <family val="3"/>
      <charset val="128"/>
    </font>
    <font>
      <b/>
      <sz val="18"/>
      <name val="HGP創英角ﾎﾟｯﾌﾟ体"/>
      <family val="3"/>
      <charset val="128"/>
    </font>
    <font>
      <sz val="11"/>
      <name val="BIZ UDPゴシック"/>
      <family val="3"/>
      <charset val="128"/>
    </font>
    <font>
      <b/>
      <sz val="10.5"/>
      <name val="BIZ UDPゴシック"/>
      <family val="3"/>
      <charset val="128"/>
    </font>
    <font>
      <b/>
      <sz val="10.5"/>
      <color rgb="FFFF0000"/>
      <name val="BIZ UDPゴシック"/>
      <family val="3"/>
      <charset val="128"/>
    </font>
    <font>
      <b/>
      <sz val="13"/>
      <color rgb="FFFF0066"/>
      <name val="BIZ UDPゴシック"/>
      <family val="3"/>
      <charset val="128"/>
    </font>
    <font>
      <b/>
      <sz val="10.5"/>
      <color rgb="FFFF0066"/>
      <name val="BIZ UDPゴシック"/>
      <family val="3"/>
      <charset val="128"/>
    </font>
    <font>
      <b/>
      <sz val="10.5"/>
      <color rgb="FF0070C0"/>
      <name val="BIZ UDPゴシック"/>
      <family val="3"/>
      <charset val="128"/>
    </font>
    <font>
      <sz val="12"/>
      <color rgb="FF0070C0"/>
      <name val="HGS創英角ﾎﾟｯﾌﾟ体"/>
      <family val="3"/>
      <charset val="128"/>
    </font>
    <font>
      <sz val="11"/>
      <color rgb="FFFF0000"/>
      <name val="ＤＦ平成明朝体W3"/>
      <family val="1"/>
      <charset val="128"/>
    </font>
    <font>
      <sz val="11"/>
      <color rgb="FF002060"/>
      <name val="ＤＨＰ特太ゴシック体"/>
      <family val="3"/>
      <charset val="128"/>
    </font>
    <font>
      <b/>
      <sz val="1"/>
      <color theme="0"/>
      <name val="HG丸ｺﾞｼｯｸM-PRO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rgb="FF0070C0"/>
      <name val="HGP創英角ｺﾞｼｯｸUB"/>
      <family val="3"/>
      <charset val="128"/>
    </font>
    <font>
      <b/>
      <sz val="10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rgb="FFFF0000"/>
      <name val="HGPｺﾞｼｯｸE"/>
      <family val="3"/>
      <charset val="128"/>
    </font>
    <font>
      <sz val="10"/>
      <color rgb="FFC00000"/>
      <name val="HGS創英角ｺﾞｼｯｸUB"/>
      <family val="3"/>
      <charset val="128"/>
    </font>
    <font>
      <sz val="10"/>
      <color theme="8" tint="-0.249977111117893"/>
      <name val="HG丸ｺﾞｼｯｸM-PRO"/>
      <family val="3"/>
      <charset val="128"/>
    </font>
    <font>
      <sz val="11"/>
      <color theme="4" tint="-0.249977111117893"/>
      <name val="HGPｺﾞｼｯｸE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rgb="FFFF0000"/>
      <name val="HGSｺﾞｼｯｸE"/>
      <family val="3"/>
      <charset val="128"/>
    </font>
    <font>
      <sz val="8"/>
      <color rgb="FFFF0000"/>
      <name val="HGｺﾞｼｯｸE"/>
      <family val="3"/>
      <charset val="128"/>
    </font>
    <font>
      <sz val="10"/>
      <color theme="1"/>
      <name val="ＤＨＰ特太ゴシック体"/>
      <family val="3"/>
      <charset val="128"/>
    </font>
    <font>
      <sz val="9"/>
      <color rgb="FF0070C0"/>
      <name val="HGPｺﾞｼｯｸE"/>
      <family val="3"/>
      <charset val="128"/>
    </font>
    <font>
      <sz val="1"/>
      <color theme="0"/>
      <name val="BIZ UDゴシック"/>
      <family val="3"/>
      <charset val="128"/>
    </font>
    <font>
      <sz val="1"/>
      <color theme="0"/>
      <name val="ＭＳ Ｐゴシック"/>
      <family val="2"/>
      <charset val="128"/>
      <scheme val="minor"/>
    </font>
    <font>
      <b/>
      <sz val="9"/>
      <color theme="1"/>
      <name val="HGSｺﾞｼｯｸE"/>
      <family val="3"/>
      <charset val="128"/>
    </font>
    <font>
      <b/>
      <sz val="9"/>
      <name val="HGSｺﾞｼｯｸE"/>
      <family val="3"/>
      <charset val="128"/>
    </font>
    <font>
      <sz val="9"/>
      <name val="HGSｺﾞｼｯｸE"/>
      <family val="3"/>
      <charset val="128"/>
    </font>
    <font>
      <sz val="1"/>
      <color theme="0"/>
      <name val="ＭＳ Ｐ明朝"/>
      <family val="1"/>
      <charset val="128"/>
    </font>
    <font>
      <sz val="1"/>
      <color theme="0"/>
      <name val="HG丸ｺﾞｼｯｸM-PRO"/>
      <family val="3"/>
      <charset val="128"/>
    </font>
    <font>
      <sz val="1"/>
      <color theme="0"/>
      <name val="ＭＳ Ｐゴシック"/>
      <family val="3"/>
      <charset val="128"/>
    </font>
    <font>
      <b/>
      <sz val="1"/>
      <color theme="0"/>
      <name val="ＭＳ Ｐゴシック"/>
      <family val="3"/>
      <charset val="128"/>
      <scheme val="minor"/>
    </font>
    <font>
      <sz val="11"/>
      <color rgb="FF0070C0"/>
      <name val="HGS創英角ｺﾞｼｯｸUB"/>
      <family val="3"/>
      <charset val="128"/>
    </font>
    <font>
      <b/>
      <sz val="14"/>
      <color rgb="FF002060"/>
      <name val="HG丸ｺﾞｼｯｸM-PRO"/>
      <family val="3"/>
      <charset val="128"/>
    </font>
    <font>
      <sz val="10"/>
      <color theme="4" tint="-0.249977111117893"/>
      <name val="HGPｺﾞｼｯｸE"/>
      <family val="3"/>
      <charset val="128"/>
    </font>
    <font>
      <sz val="10"/>
      <color rgb="FFFF0000"/>
      <name val="HGSｺﾞｼｯｸE"/>
      <family val="3"/>
      <charset val="128"/>
    </font>
    <font>
      <sz val="10"/>
      <color theme="4" tint="-0.249977111117893"/>
      <name val="HGSｺﾞｼｯｸE"/>
      <family val="3"/>
      <charset val="128"/>
    </font>
    <font>
      <sz val="9"/>
      <color theme="4" tint="-0.249977111117893"/>
      <name val="HGSｺﾞｼｯｸE"/>
      <family val="3"/>
      <charset val="128"/>
    </font>
    <font>
      <sz val="10"/>
      <color theme="1"/>
      <name val="UD デジタル 教科書体 N-B"/>
      <family val="1"/>
      <charset val="128"/>
    </font>
    <font>
      <b/>
      <sz val="10"/>
      <color theme="1"/>
      <name val="UD デジタル 教科書体 N-B"/>
      <family val="1"/>
      <charset val="128"/>
    </font>
    <font>
      <sz val="10"/>
      <name val="UD デジタル 教科書体 NK-B"/>
      <family val="1"/>
      <charset val="128"/>
    </font>
    <font>
      <sz val="10"/>
      <color rgb="FFFF0000"/>
      <name val="UD デジタル 教科書体 N-B"/>
      <family val="1"/>
      <charset val="128"/>
    </font>
    <font>
      <sz val="10"/>
      <name val="UD デジタル 教科書体 N-B"/>
      <family val="1"/>
      <charset val="128"/>
    </font>
    <font>
      <b/>
      <sz val="9"/>
      <color rgb="FF0070C0"/>
      <name val="HG丸ｺﾞｼｯｸM-PRO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12"/>
      <color rgb="FFFF0000"/>
      <name val="ＤＦ平成明朝体W3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"/>
      <color theme="0"/>
      <name val="HGP創英角ﾎﾟｯﾌﾟ体"/>
      <family val="3"/>
      <charset val="128"/>
    </font>
    <font>
      <sz val="12"/>
      <name val="BIZ UDゴシック"/>
      <family val="3"/>
      <charset val="128"/>
    </font>
    <font>
      <sz val="13"/>
      <color theme="4" tint="-0.249977111117893"/>
      <name val="BIZ UDゴシック"/>
      <family val="3"/>
      <charset val="128"/>
    </font>
    <font>
      <b/>
      <u/>
      <sz val="11"/>
      <color rgb="FFFF0000"/>
      <name val="BIZ UDゴシック"/>
      <family val="3"/>
      <charset val="128"/>
    </font>
    <font>
      <sz val="11"/>
      <name val="BIZ UDゴシック"/>
      <family val="3"/>
      <charset val="128"/>
    </font>
    <font>
      <b/>
      <sz val="13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color rgb="FFFF0000"/>
      <name val="ＭＳ Ｐ明朝"/>
      <family val="1"/>
      <charset val="128"/>
    </font>
    <font>
      <sz val="9"/>
      <color rgb="FF000000"/>
      <name val="HG丸ｺﾞｼｯｸM-PRO"/>
      <family val="3"/>
      <charset val="128"/>
    </font>
    <font>
      <sz val="36"/>
      <color rgb="FFFF0066"/>
      <name val="ＭＳ Ｐゴシック"/>
      <family val="3"/>
      <charset val="128"/>
      <scheme val="minor"/>
    </font>
    <font>
      <b/>
      <sz val="13"/>
      <color theme="4" tint="-0.249977111117893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3"/>
      <name val="BIZ UDゴシック"/>
      <family val="3"/>
      <charset val="128"/>
    </font>
    <font>
      <b/>
      <sz val="12"/>
      <name val="BIZ UDゴシック"/>
      <family val="3"/>
      <charset val="128"/>
    </font>
    <font>
      <sz val="10"/>
      <color rgb="FFFF0066"/>
      <name val="HGP創英角ｺﾞｼｯｸUB"/>
      <family val="3"/>
      <charset val="128"/>
    </font>
    <font>
      <sz val="10"/>
      <color rgb="FFFF0066"/>
      <name val="BIZ UDゴシック"/>
      <family val="3"/>
      <charset val="128"/>
    </font>
    <font>
      <sz val="10"/>
      <color rgb="FFFF0066"/>
      <name val="ＭＳ Ｐゴシック"/>
      <family val="2"/>
      <charset val="128"/>
      <scheme val="minor"/>
    </font>
    <font>
      <sz val="10"/>
      <color rgb="FFFF0066"/>
      <name val="HG丸ｺﾞｼｯｸM-PRO"/>
      <family val="3"/>
      <charset val="128"/>
    </font>
    <font>
      <sz val="10"/>
      <color rgb="FFFF0066"/>
      <name val="ＭＳ Ｐ明朝"/>
      <family val="1"/>
      <charset val="128"/>
    </font>
    <font>
      <sz val="10"/>
      <color rgb="FFFF0066"/>
      <name val="ＤＦ平成明朝体W3"/>
      <family val="1"/>
      <charset val="128"/>
    </font>
    <font>
      <sz val="10"/>
      <color rgb="FFFF0066"/>
      <name val="HGS創英角ﾎﾟｯﾌﾟ体"/>
      <family val="3"/>
      <charset val="128"/>
    </font>
    <font>
      <b/>
      <sz val="10"/>
      <color rgb="FFFF0066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4"/>
      <color theme="8" tint="-0.249977111117893"/>
      <name val="HG丸ｺﾞｼｯｸM-PRO"/>
      <family val="3"/>
      <charset val="128"/>
    </font>
    <font>
      <b/>
      <sz val="12"/>
      <color rgb="FFFF0066"/>
      <name val="HG丸ｺﾞｼｯｸM-PRO"/>
      <family val="3"/>
      <charset val="128"/>
    </font>
    <font>
      <sz val="12"/>
      <color rgb="FFFF0000"/>
      <name val="ＤＨＰ特太ゴシック体"/>
      <family val="3"/>
      <charset val="128"/>
    </font>
    <font>
      <b/>
      <sz val="13"/>
      <color rgb="FF2F75B5"/>
      <name val="BIZ UDゴシック"/>
      <family val="3"/>
      <charset val="128"/>
    </font>
    <font>
      <b/>
      <sz val="11"/>
      <color rgb="FF0070C0"/>
      <name val="BIZ UDゴシック"/>
      <family val="3"/>
      <charset val="128"/>
    </font>
    <font>
      <sz val="1"/>
      <color theme="0"/>
      <name val="ＤＨＰ平成ゴシックW5"/>
      <family val="3"/>
      <charset val="128"/>
    </font>
    <font>
      <b/>
      <sz val="13"/>
      <color theme="1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b/>
      <sz val="11"/>
      <color theme="1"/>
      <name val="BIZ UDゴシック"/>
      <family val="3"/>
      <charset val="128"/>
    </font>
    <font>
      <sz val="14"/>
      <color rgb="FFFF0000"/>
      <name val="HGS創英角ﾎﾟｯﾌﾟ体"/>
      <family val="3"/>
      <charset val="128"/>
    </font>
    <font>
      <sz val="13"/>
      <color rgb="FFFF0000"/>
      <name val="HGS創英角ﾎﾟｯﾌﾟ体"/>
      <family val="3"/>
      <charset val="128"/>
    </font>
    <font>
      <sz val="10"/>
      <color rgb="FFFF6600"/>
      <name val="ＭＳ Ｐゴシック"/>
      <family val="2"/>
      <charset val="128"/>
      <scheme val="minor"/>
    </font>
    <font>
      <sz val="16"/>
      <color theme="1"/>
      <name val="HGS創英角ｺﾞｼｯｸUB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0.5"/>
      <name val="HG丸ｺﾞｼｯｸM-PRO"/>
      <family val="3"/>
      <charset val="128"/>
    </font>
    <font>
      <sz val="1"/>
      <color theme="0"/>
      <name val="ＭＳ Ｐゴシック"/>
      <family val="3"/>
      <charset val="128"/>
      <scheme val="major"/>
    </font>
    <font>
      <sz val="1"/>
      <color theme="0"/>
      <name val="HGS創英角ﾎﾟｯﾌﾟ体"/>
      <family val="3"/>
      <charset val="128"/>
    </font>
    <font>
      <b/>
      <sz val="10"/>
      <color rgb="FFFF0066"/>
      <name val="HGPｺﾞｼｯｸE"/>
      <family val="3"/>
      <charset val="128"/>
    </font>
    <font>
      <sz val="11"/>
      <color rgb="FFC00000"/>
      <name val="HGS創英角ｺﾞｼｯｸUB"/>
      <family val="3"/>
      <charset val="128"/>
    </font>
    <font>
      <sz val="10"/>
      <color theme="1"/>
      <name val="HGSｺﾞｼｯｸE"/>
      <family val="3"/>
      <charset val="128"/>
    </font>
    <font>
      <sz val="12"/>
      <color theme="0"/>
      <name val="HGS創英角ｺﾞｼｯｸUB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20"/>
      <color theme="1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18"/>
      <color theme="1"/>
      <name val="HG丸ｺﾞｼｯｸM-PRO"/>
      <family val="2"/>
      <charset val="128"/>
    </font>
    <font>
      <sz val="18"/>
      <color theme="1"/>
      <name val="HG丸ｺﾞｼｯｸM-PRO"/>
      <family val="3"/>
      <charset val="128"/>
    </font>
    <font>
      <sz val="14"/>
      <name val="ＭＳ Ｐゴシック"/>
      <family val="2"/>
      <charset val="128"/>
      <scheme val="minor"/>
    </font>
    <font>
      <sz val="22"/>
      <name val="ＭＳ Ｐゴシック"/>
      <family val="2"/>
      <charset val="128"/>
      <scheme val="minor"/>
    </font>
    <font>
      <sz val="14"/>
      <name val="ＤＨＰ平成ゴシックW5"/>
      <family val="3"/>
      <charset val="128"/>
    </font>
    <font>
      <sz val="14"/>
      <name val="ＭＳ Ｐゴシック"/>
      <family val="3"/>
      <charset val="128"/>
    </font>
    <font>
      <sz val="14"/>
      <name val="BIZ UDゴシック"/>
      <family val="3"/>
      <charset val="128"/>
    </font>
    <font>
      <sz val="14"/>
      <color theme="1"/>
      <name val="HG丸ｺﾞｼｯｸM-PRO"/>
      <family val="3"/>
      <charset val="128"/>
    </font>
    <font>
      <sz val="1"/>
      <color theme="0"/>
      <name val="ＤＦ平成明朝体W3"/>
      <family val="1"/>
      <charset val="128"/>
    </font>
    <font>
      <sz val="12"/>
      <color rgb="FFFF0000"/>
      <name val="UD デジタル 教科書体 N-B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name val="HG丸ｺﾞｼｯｸM-PRO"/>
      <family val="3"/>
      <charset val="128"/>
    </font>
  </fonts>
  <fills count="44">
    <fill>
      <patternFill patternType="none"/>
    </fill>
    <fill>
      <patternFill patternType="gray125"/>
    </fill>
    <fill>
      <patternFill patternType="solid">
        <fgColor rgb="FFB8ECF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lightGray">
        <fgColor rgb="FF99FF33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lightTrellis">
        <fgColor theme="7" tint="0.39994506668294322"/>
        <bgColor indexed="65"/>
      </patternFill>
    </fill>
    <fill>
      <patternFill patternType="lightTrellis">
        <fgColor theme="7" tint="0.39994506668294322"/>
        <bgColor rgb="FFFFFF99"/>
      </patternFill>
    </fill>
    <fill>
      <patternFill patternType="lightTrellis">
        <fgColor rgb="FF99FF66"/>
        <bgColor theme="0"/>
      </patternFill>
    </fill>
    <fill>
      <patternFill patternType="solid">
        <fgColor rgb="FFFFFF19"/>
        <bgColor indexed="64"/>
      </patternFill>
    </fill>
    <fill>
      <patternFill patternType="solid">
        <fgColor rgb="FFC4FF89"/>
        <bgColor indexed="64"/>
      </patternFill>
    </fill>
    <fill>
      <patternFill patternType="lightTrellis">
        <fgColor rgb="FF99FF66"/>
      </patternFill>
    </fill>
    <fill>
      <patternFill patternType="lightTrellis">
        <fgColor rgb="FFF79FB8"/>
      </patternFill>
    </fill>
    <fill>
      <patternFill patternType="solid">
        <fgColor rgb="FFCCFF99"/>
        <bgColor indexed="64"/>
      </patternFill>
    </fill>
    <fill>
      <patternFill patternType="lightGray">
        <fgColor indexed="3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65"/>
        <bgColor indexed="31"/>
      </patternFill>
    </fill>
    <fill>
      <patternFill patternType="lightGray">
        <fgColor rgb="FFFF7B21"/>
        <bgColor theme="7" tint="0.59996337778862885"/>
      </patternFill>
    </fill>
    <fill>
      <patternFill patternType="solid">
        <fgColor rgb="FFFFE1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D3BD"/>
        <bgColor indexed="64"/>
      </patternFill>
    </fill>
    <fill>
      <patternFill patternType="solid">
        <fgColor rgb="FFFFD3BD"/>
        <bgColor auto="1"/>
      </patternFill>
    </fill>
    <fill>
      <patternFill patternType="solid">
        <fgColor rgb="FFFFD3BD"/>
        <bgColor rgb="FF99FF33"/>
      </patternFill>
    </fill>
    <fill>
      <patternFill patternType="lightGray">
        <fgColor rgb="FFFF79D2"/>
      </patternFill>
    </fill>
    <fill>
      <patternFill patternType="lightGray">
        <fgColor rgb="FF99FF33"/>
        <bgColor rgb="FFFFFF99"/>
      </patternFill>
    </fill>
    <fill>
      <patternFill patternType="solid">
        <fgColor rgb="FFFFFFD1"/>
        <bgColor indexed="64"/>
      </patternFill>
    </fill>
    <fill>
      <patternFill patternType="lightTrellis">
        <fgColor rgb="FFFFC000"/>
        <bgColor auto="1"/>
      </patternFill>
    </fill>
    <fill>
      <patternFill patternType="lightTrellis">
        <fgColor rgb="FFFFC000"/>
      </patternFill>
    </fill>
    <fill>
      <patternFill patternType="mediumGray">
        <fgColor rgb="FFFFC000"/>
      </patternFill>
    </fill>
    <fill>
      <patternFill patternType="solid">
        <fgColor rgb="FF2F75B5"/>
        <bgColor indexed="64"/>
      </patternFill>
    </fill>
    <fill>
      <patternFill patternType="darkGray">
        <fgColor rgb="FFFF99CC"/>
        <bgColor rgb="FFFFC000"/>
      </patternFill>
    </fill>
    <fill>
      <patternFill patternType="darkGray">
        <fgColor rgb="FF99FF99"/>
        <bgColor rgb="FF66FF33"/>
      </patternFill>
    </fill>
    <fill>
      <patternFill patternType="lightTrellis">
        <fgColor theme="7" tint="0.39991454817346722"/>
        <bgColor rgb="FFFFFF99"/>
      </patternFill>
    </fill>
    <fill>
      <patternFill patternType="lightGray">
        <fgColor rgb="FF99FF33"/>
        <bgColor auto="1"/>
      </patternFill>
    </fill>
  </fills>
  <borders count="3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/>
      <right style="thin">
        <color rgb="FF339966"/>
      </right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 style="thin">
        <color rgb="FF339966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/>
      <top style="thin">
        <color rgb="FFFF0066"/>
      </top>
      <bottom style="thin">
        <color rgb="FFFF0066"/>
      </bottom>
      <diagonal/>
    </border>
    <border>
      <left/>
      <right style="thin">
        <color rgb="FFFF0066"/>
      </right>
      <top style="thin">
        <color rgb="FFFF0066"/>
      </top>
      <bottom style="thin">
        <color rgb="FFFF0066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66"/>
      </top>
      <bottom style="thin">
        <color rgb="FFFF0066"/>
      </bottom>
      <diagonal/>
    </border>
    <border>
      <left/>
      <right style="thick">
        <color rgb="FFFF0066"/>
      </right>
      <top style="thick">
        <color rgb="FFFF0066"/>
      </top>
      <bottom style="thin">
        <color rgb="FFFF0066"/>
      </bottom>
      <diagonal/>
    </border>
    <border>
      <left style="thin">
        <color rgb="FFFF0066"/>
      </left>
      <right style="thick">
        <color rgb="FFFF0066"/>
      </right>
      <top style="thin">
        <color rgb="FFFF0066"/>
      </top>
      <bottom style="thick">
        <color rgb="FFFF006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 style="thin">
        <color rgb="FFFF0066"/>
      </left>
      <right style="medium">
        <color rgb="FFFF0066"/>
      </right>
      <top style="thin">
        <color rgb="FFFF0066"/>
      </top>
      <bottom style="thin">
        <color rgb="FFFF0066"/>
      </bottom>
      <diagonal/>
    </border>
    <border>
      <left/>
      <right style="medium">
        <color rgb="FFFF0066"/>
      </right>
      <top style="thick">
        <color rgb="FFFF0066"/>
      </top>
      <bottom style="thin">
        <color rgb="FFFF0066"/>
      </bottom>
      <diagonal/>
    </border>
    <border>
      <left style="thick">
        <color rgb="FFFF0066"/>
      </left>
      <right style="medium">
        <color rgb="FFFF0066"/>
      </right>
      <top style="thick">
        <color rgb="FFFF0066"/>
      </top>
      <bottom/>
      <diagonal/>
    </border>
    <border>
      <left style="thick">
        <color rgb="FFFF0066"/>
      </left>
      <right style="medium">
        <color rgb="FFFF0066"/>
      </right>
      <top/>
      <bottom style="thin">
        <color rgb="FFFF0066"/>
      </bottom>
      <diagonal/>
    </border>
    <border>
      <left/>
      <right style="thick">
        <color rgb="FFFF0066"/>
      </right>
      <top/>
      <bottom/>
      <diagonal/>
    </border>
    <border>
      <left style="thin">
        <color rgb="FFFF0066"/>
      </left>
      <right style="thick">
        <color rgb="FFFF0066"/>
      </right>
      <top style="thin">
        <color rgb="FFFF0066"/>
      </top>
      <bottom style="thin">
        <color rgb="FFFF0066"/>
      </bottom>
      <diagonal/>
    </border>
    <border>
      <left/>
      <right/>
      <top style="thin">
        <color rgb="FFFF0066"/>
      </top>
      <bottom style="thin">
        <color rgb="FFFF0066"/>
      </bottom>
      <diagonal/>
    </border>
    <border>
      <left/>
      <right style="medium">
        <color rgb="FFFF0066"/>
      </right>
      <top style="thin">
        <color rgb="FFFF0066"/>
      </top>
      <bottom style="thin">
        <color rgb="FFFF0066"/>
      </bottom>
      <diagonal/>
    </border>
    <border>
      <left style="medium">
        <color rgb="FFFF0066"/>
      </left>
      <right/>
      <top style="thick">
        <color rgb="FFFF0066"/>
      </top>
      <bottom style="thin">
        <color rgb="FFFF0066"/>
      </bottom>
      <diagonal/>
    </border>
    <border>
      <left/>
      <right style="thin">
        <color rgb="FFFF0066"/>
      </right>
      <top style="thick">
        <color rgb="FFFF0066"/>
      </top>
      <bottom style="thin">
        <color rgb="FFFF0066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rgb="FFFF0066"/>
      </left>
      <right/>
      <top style="thin">
        <color rgb="FFFF0066"/>
      </top>
      <bottom style="thin">
        <color rgb="FFFF0066"/>
      </bottom>
      <diagonal/>
    </border>
    <border>
      <left style="thin">
        <color rgb="FFFF0066"/>
      </left>
      <right/>
      <top style="thick">
        <color rgb="FFFF0066"/>
      </top>
      <bottom style="thin">
        <color rgb="FFFF0066"/>
      </bottom>
      <diagonal/>
    </border>
    <border>
      <left style="thin">
        <color rgb="FFFF0066"/>
      </left>
      <right/>
      <top/>
      <bottom style="thin">
        <color rgb="FFFF0066"/>
      </bottom>
      <diagonal/>
    </border>
    <border>
      <left/>
      <right/>
      <top/>
      <bottom style="thin">
        <color rgb="FFFF0066"/>
      </bottom>
      <diagonal/>
    </border>
    <border>
      <left/>
      <right style="thin">
        <color rgb="FFFF0066"/>
      </right>
      <top/>
      <bottom style="thin">
        <color rgb="FFFF0066"/>
      </bottom>
      <diagonal/>
    </border>
    <border>
      <left style="thin">
        <color rgb="FFFF0066"/>
      </left>
      <right style="medium">
        <color rgb="FFFF0066"/>
      </right>
      <top/>
      <bottom style="thin">
        <color rgb="FFFF0066"/>
      </bottom>
      <diagonal/>
    </border>
    <border>
      <left style="medium">
        <color rgb="FFFF0066"/>
      </left>
      <right/>
      <top/>
      <bottom style="thin">
        <color rgb="FFFF0066"/>
      </bottom>
      <diagonal/>
    </border>
    <border>
      <left/>
      <right style="medium">
        <color rgb="FFFF0066"/>
      </right>
      <top/>
      <bottom style="thin">
        <color rgb="FFFF0066"/>
      </bottom>
      <diagonal/>
    </border>
    <border>
      <left/>
      <right style="thin">
        <color rgb="FFFF0066"/>
      </right>
      <top/>
      <bottom style="thick">
        <color rgb="FFFF0066"/>
      </bottom>
      <diagonal/>
    </border>
    <border>
      <left style="thin">
        <color rgb="FFFF0066"/>
      </left>
      <right style="medium">
        <color rgb="FFFF0066"/>
      </right>
      <top/>
      <bottom style="thick">
        <color rgb="FFFF0066"/>
      </bottom>
      <diagonal/>
    </border>
    <border>
      <left style="thin">
        <color rgb="FFFF0066"/>
      </left>
      <right style="thin">
        <color rgb="FFFF0066"/>
      </right>
      <top/>
      <bottom style="thick">
        <color rgb="FFFF0066"/>
      </bottom>
      <diagonal/>
    </border>
    <border>
      <left style="thin">
        <color rgb="FFFF0066"/>
      </left>
      <right style="thick">
        <color rgb="FFFF0066"/>
      </right>
      <top/>
      <bottom style="thick">
        <color rgb="FFFF0066"/>
      </bottom>
      <diagonal/>
    </border>
    <border>
      <left/>
      <right style="medium">
        <color rgb="FFFF0066"/>
      </right>
      <top/>
      <bottom style="thick">
        <color rgb="FFFF0066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slantDashDot">
        <color auto="1"/>
      </top>
      <bottom style="slantDashDot">
        <color indexed="64"/>
      </bottom>
      <diagonal/>
    </border>
    <border>
      <left style="thick">
        <color rgb="FFFF9900"/>
      </left>
      <right/>
      <top style="thick">
        <color rgb="FFFF9900"/>
      </top>
      <bottom style="thick">
        <color rgb="FFFF9900"/>
      </bottom>
      <diagonal/>
    </border>
    <border>
      <left/>
      <right/>
      <top style="thick">
        <color rgb="FFFF9900"/>
      </top>
      <bottom style="thick">
        <color rgb="FFFF9900"/>
      </bottom>
      <diagonal/>
    </border>
    <border>
      <left/>
      <right style="thick">
        <color rgb="FFFF9900"/>
      </right>
      <top style="thick">
        <color rgb="FFFF9900"/>
      </top>
      <bottom style="thick">
        <color rgb="FFFF9900"/>
      </bottom>
      <diagonal/>
    </border>
    <border>
      <left style="slantDashDot">
        <color rgb="FFFF0066"/>
      </left>
      <right/>
      <top style="slantDashDot">
        <color rgb="FFFF0066"/>
      </top>
      <bottom/>
      <diagonal/>
    </border>
    <border>
      <left/>
      <right/>
      <top style="slantDashDot">
        <color rgb="FFFF0066"/>
      </top>
      <bottom/>
      <diagonal/>
    </border>
    <border>
      <left/>
      <right style="slantDashDot">
        <color rgb="FFFF0066"/>
      </right>
      <top style="slantDashDot">
        <color rgb="FFFF0066"/>
      </top>
      <bottom/>
      <diagonal/>
    </border>
    <border>
      <left style="slantDashDot">
        <color rgb="FFFF0066"/>
      </left>
      <right/>
      <top/>
      <bottom style="slantDashDot">
        <color rgb="FFFF0066"/>
      </bottom>
      <diagonal/>
    </border>
    <border>
      <left/>
      <right/>
      <top/>
      <bottom style="slantDashDot">
        <color rgb="FFFF0066"/>
      </bottom>
      <diagonal/>
    </border>
    <border>
      <left/>
      <right style="slantDashDot">
        <color rgb="FFFF0066"/>
      </right>
      <top/>
      <bottom style="slantDashDot">
        <color rgb="FFFF0066"/>
      </bottom>
      <diagonal/>
    </border>
    <border>
      <left style="medium">
        <color indexed="64"/>
      </left>
      <right style="medium">
        <color theme="8" tint="-0.249977111117893"/>
      </right>
      <top/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66"/>
      </right>
      <top/>
      <bottom/>
      <diagonal/>
    </border>
    <border>
      <left/>
      <right/>
      <top style="thick">
        <color rgb="FFFF9900"/>
      </top>
      <bottom/>
      <diagonal/>
    </border>
    <border>
      <left style="medium">
        <color indexed="64"/>
      </left>
      <right style="slantDashDot">
        <color rgb="FFFF0066"/>
      </right>
      <top/>
      <bottom/>
      <diagonal/>
    </border>
    <border>
      <left style="slantDashDot">
        <color rgb="FFFF0066"/>
      </left>
      <right/>
      <top/>
      <bottom/>
      <diagonal/>
    </border>
    <border>
      <left/>
      <right style="slantDashDot">
        <color rgb="FFFF0066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rgb="FFFF6600"/>
      </right>
      <top style="thick">
        <color rgb="FFFF9900"/>
      </top>
      <bottom style="thick">
        <color rgb="FFFF9900"/>
      </bottom>
      <diagonal/>
    </border>
    <border>
      <left style="thick">
        <color rgb="FFFF6600"/>
      </left>
      <right/>
      <top style="thick">
        <color rgb="FFFF6600"/>
      </top>
      <bottom style="thick">
        <color rgb="FFFF6600"/>
      </bottom>
      <diagonal/>
    </border>
    <border>
      <left/>
      <right/>
      <top style="thick">
        <color rgb="FFFF6600"/>
      </top>
      <bottom style="thick">
        <color rgb="FFFF6600"/>
      </bottom>
      <diagonal/>
    </border>
    <border>
      <left/>
      <right style="thick">
        <color rgb="FFFF6600"/>
      </right>
      <top style="thick">
        <color rgb="FFFF6600"/>
      </top>
      <bottom style="thick">
        <color rgb="FFFF66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rgb="FFFF0066"/>
      </left>
      <right style="thick">
        <color rgb="FFFF0066"/>
      </right>
      <top/>
      <bottom style="thin">
        <color rgb="FFFF0066"/>
      </bottom>
      <diagonal/>
    </border>
    <border>
      <left style="thick">
        <color rgb="FFFF0066"/>
      </left>
      <right style="medium">
        <color rgb="FFFF0066"/>
      </right>
      <top style="thin">
        <color rgb="FFFF0066"/>
      </top>
      <bottom style="thick">
        <color rgb="FFFF0066"/>
      </bottom>
      <diagonal/>
    </border>
    <border>
      <left/>
      <right style="thin">
        <color rgb="FFFF0066"/>
      </right>
      <top style="thin">
        <color rgb="FFFF0066"/>
      </top>
      <bottom style="thick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ck">
        <color rgb="FFFF0066"/>
      </bottom>
      <diagonal/>
    </border>
    <border>
      <left style="thin">
        <color rgb="FFFF0066"/>
      </left>
      <right style="medium">
        <color rgb="FFFF0066"/>
      </right>
      <top style="thin">
        <color rgb="FFFF0066"/>
      </top>
      <bottom style="thick">
        <color rgb="FFFF0066"/>
      </bottom>
      <diagonal/>
    </border>
    <border>
      <left style="medium">
        <color rgb="FFFF0066"/>
      </left>
      <right/>
      <top style="thin">
        <color rgb="FFFF0066"/>
      </top>
      <bottom style="thick">
        <color rgb="FFFF0066"/>
      </bottom>
      <diagonal/>
    </border>
    <border>
      <left style="thin">
        <color rgb="FFFF0066"/>
      </left>
      <right/>
      <top style="thin">
        <color rgb="FFFF0066"/>
      </top>
      <bottom style="thick">
        <color rgb="FFFF0066"/>
      </bottom>
      <diagonal/>
    </border>
    <border>
      <left/>
      <right style="medium">
        <color rgb="FFFF0066"/>
      </right>
      <top style="thin">
        <color rgb="FFFF0066"/>
      </top>
      <bottom style="thick">
        <color rgb="FFFF0066"/>
      </bottom>
      <diagonal/>
    </border>
    <border>
      <left style="thick">
        <color rgb="FFFF0066"/>
      </left>
      <right/>
      <top/>
      <bottom/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slantDashDot">
        <color auto="1"/>
      </right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slantDashDot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/>
      <diagonal/>
    </border>
    <border>
      <left style="hair">
        <color indexed="64"/>
      </left>
      <right style="thin">
        <color indexed="64"/>
      </right>
      <top/>
      <bottom style="thick">
        <color auto="1"/>
      </bottom>
      <diagonal/>
    </border>
    <border>
      <left/>
      <right style="slantDashDot">
        <color auto="1"/>
      </right>
      <top style="thin">
        <color auto="1"/>
      </top>
      <bottom/>
      <diagonal/>
    </border>
    <border>
      <left/>
      <right style="slantDashDot">
        <color auto="1"/>
      </right>
      <top style="thin">
        <color indexed="64"/>
      </top>
      <bottom style="medium">
        <color auto="1"/>
      </bottom>
      <diagonal/>
    </border>
    <border>
      <left style="slantDashDot">
        <color auto="1"/>
      </left>
      <right/>
      <top style="double">
        <color indexed="64"/>
      </top>
      <bottom/>
      <diagonal/>
    </border>
    <border>
      <left style="slantDashDot">
        <color auto="1"/>
      </left>
      <right/>
      <top/>
      <bottom style="medium">
        <color indexed="64"/>
      </bottom>
      <diagonal/>
    </border>
    <border>
      <left/>
      <right style="slantDashDot">
        <color auto="1"/>
      </right>
      <top/>
      <bottom style="thin">
        <color auto="1"/>
      </bottom>
      <diagonal/>
    </border>
    <border>
      <left/>
      <right style="slantDashDot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ck">
        <color indexed="64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slantDashDot">
        <color auto="1"/>
      </left>
      <right/>
      <top style="medium">
        <color indexed="64"/>
      </top>
      <bottom/>
      <diagonal/>
    </border>
    <border>
      <left/>
      <right style="slantDashDot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2060"/>
      </right>
      <top/>
      <bottom/>
      <diagonal/>
    </border>
  </borders>
  <cellStyleXfs count="23">
    <xf numFmtId="0" fontId="0" fillId="0" borderId="0">
      <alignment vertical="center"/>
    </xf>
    <xf numFmtId="0" fontId="7" fillId="0" borderId="0">
      <alignment vertical="center"/>
    </xf>
    <xf numFmtId="0" fontId="38" fillId="0" borderId="0"/>
    <xf numFmtId="0" fontId="39" fillId="5" borderId="0" applyNumberFormat="0" applyProtection="0">
      <alignment horizontal="left" wrapText="1" indent="4"/>
    </xf>
    <xf numFmtId="0" fontId="40" fillId="5" borderId="0" applyNumberFormat="0" applyProtection="0">
      <alignment horizontal="left" wrapText="1" indent="4"/>
    </xf>
    <xf numFmtId="0" fontId="41" fillId="5" borderId="0" applyNumberFormat="0" applyBorder="0" applyProtection="0">
      <alignment horizontal="left" indent="1"/>
    </xf>
    <xf numFmtId="0" fontId="40" fillId="0" borderId="0" applyFill="0" applyBorder="0">
      <alignment wrapText="1"/>
    </xf>
    <xf numFmtId="0" fontId="42" fillId="0" borderId="0"/>
    <xf numFmtId="0" fontId="38" fillId="6" borderId="62"/>
    <xf numFmtId="0" fontId="38" fillId="7" borderId="59"/>
    <xf numFmtId="0" fontId="38" fillId="6" borderId="0"/>
    <xf numFmtId="0" fontId="42" fillId="8" borderId="0" applyNumberFormat="0" applyBorder="0" applyProtection="0"/>
    <xf numFmtId="0" fontId="43" fillId="0" borderId="0" applyNumberFormat="0" applyFill="0" applyBorder="0" applyAlignment="0" applyProtection="0"/>
    <xf numFmtId="0" fontId="38" fillId="0" borderId="1" applyNumberFormat="0" applyFont="0" applyFill="0" applyAlignment="0"/>
    <xf numFmtId="0" fontId="38" fillId="0" borderId="63" applyNumberFormat="0" applyFont="0" applyFill="0" applyAlignment="0"/>
    <xf numFmtId="0" fontId="38" fillId="0" borderId="64" applyNumberFormat="0" applyFont="0" applyFill="0"/>
    <xf numFmtId="0" fontId="38" fillId="0" borderId="65" applyNumberFormat="0" applyFont="0" applyFill="0" applyAlignment="0"/>
    <xf numFmtId="179" fontId="38" fillId="0" borderId="0" applyFont="0" applyFill="0" applyBorder="0" applyAlignment="0"/>
    <xf numFmtId="178" fontId="38" fillId="9" borderId="0" applyFont="0" applyBorder="0" applyAlignment="0"/>
    <xf numFmtId="180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44" fillId="0" borderId="0">
      <alignment vertical="center"/>
    </xf>
    <xf numFmtId="0" fontId="208" fillId="0" borderId="0">
      <alignment vertical="center"/>
    </xf>
  </cellStyleXfs>
  <cellXfs count="164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2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9" xfId="0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0" xfId="0" applyFill="1" applyBorder="1">
      <alignment vertical="center"/>
    </xf>
    <xf numFmtId="0" fontId="30" fillId="0" borderId="0" xfId="0" applyFont="1" applyFill="1">
      <alignment vertical="center"/>
    </xf>
    <xf numFmtId="0" fontId="30" fillId="0" borderId="0" xfId="0" applyFont="1" applyFill="1" applyBorder="1">
      <alignment vertical="center"/>
    </xf>
    <xf numFmtId="0" fontId="3" fillId="0" borderId="23" xfId="0" applyFont="1" applyFill="1" applyBorder="1" applyAlignment="1">
      <alignment horizontal="center"/>
    </xf>
    <xf numFmtId="0" fontId="24" fillId="0" borderId="0" xfId="0" applyFont="1" applyBorder="1" applyAlignment="1">
      <alignment vertical="center"/>
    </xf>
    <xf numFmtId="0" fontId="44" fillId="0" borderId="0" xfId="21">
      <alignment vertical="center"/>
    </xf>
    <xf numFmtId="0" fontId="34" fillId="0" borderId="0" xfId="21" applyFont="1">
      <alignment vertical="center"/>
    </xf>
    <xf numFmtId="0" fontId="36" fillId="0" borderId="0" xfId="21" applyFont="1" applyBorder="1" applyAlignment="1">
      <alignment vertical="center" wrapText="1"/>
    </xf>
    <xf numFmtId="0" fontId="35" fillId="0" borderId="0" xfId="21" applyFont="1" applyBorder="1" applyAlignment="1">
      <alignment vertical="center" wrapText="1"/>
    </xf>
    <xf numFmtId="0" fontId="7" fillId="0" borderId="0" xfId="1">
      <alignment vertical="center"/>
    </xf>
    <xf numFmtId="0" fontId="7" fillId="0" borderId="0" xfId="1" applyBorder="1">
      <alignment vertical="center"/>
    </xf>
    <xf numFmtId="0" fontId="0" fillId="0" borderId="0" xfId="0" applyAlignment="1"/>
    <xf numFmtId="0" fontId="44" fillId="0" borderId="0" xfId="21" applyAlignment="1"/>
    <xf numFmtId="0" fontId="44" fillId="0" borderId="0" xfId="21" applyBorder="1" applyAlignment="1"/>
    <xf numFmtId="0" fontId="44" fillId="0" borderId="0" xfId="21" applyBorder="1">
      <alignment vertical="center"/>
    </xf>
    <xf numFmtId="0" fontId="44" fillId="0" borderId="1" xfId="21" applyBorder="1">
      <alignment vertical="center"/>
    </xf>
    <xf numFmtId="0" fontId="44" fillId="0" borderId="6" xfId="21" applyBorder="1">
      <alignment vertical="center"/>
    </xf>
    <xf numFmtId="0" fontId="44" fillId="0" borderId="4" xfId="21" applyBorder="1">
      <alignment vertical="center"/>
    </xf>
    <xf numFmtId="0" fontId="0" fillId="0" borderId="0" xfId="0" applyAlignment="1">
      <alignment horizontal="left" vertical="center"/>
    </xf>
    <xf numFmtId="49" fontId="50" fillId="0" borderId="22" xfId="0" applyNumberFormat="1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34" fillId="0" borderId="0" xfId="21" applyFont="1" applyBorder="1">
      <alignment vertical="center"/>
    </xf>
    <xf numFmtId="0" fontId="2" fillId="0" borderId="0" xfId="21" applyFont="1" applyBorder="1" applyAlignment="1">
      <alignment horizontal="center" vertical="center" wrapText="1"/>
    </xf>
    <xf numFmtId="0" fontId="5" fillId="0" borderId="0" xfId="21" applyFont="1" applyBorder="1" applyAlignment="1">
      <alignment vertical="center" wrapText="1"/>
    </xf>
    <xf numFmtId="0" fontId="3" fillId="0" borderId="0" xfId="21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11" xfId="0" applyFont="1" applyBorder="1" applyAlignment="1">
      <alignment horizontal="left" vertical="center" wrapText="1"/>
    </xf>
    <xf numFmtId="0" fontId="46" fillId="0" borderId="0" xfId="1" applyFont="1" applyBorder="1" applyAlignment="1">
      <alignment horizontal="center"/>
    </xf>
    <xf numFmtId="0" fontId="56" fillId="0" borderId="0" xfId="0" applyFont="1" applyAlignment="1">
      <alignment horizontal="justify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0" xfId="1" applyFill="1" applyBorder="1">
      <alignment vertical="center"/>
    </xf>
    <xf numFmtId="0" fontId="32" fillId="0" borderId="0" xfId="1" applyFont="1" applyFill="1" applyBorder="1" applyAlignment="1">
      <alignment horizontal="left" vertical="top" wrapText="1"/>
    </xf>
    <xf numFmtId="0" fontId="50" fillId="0" borderId="0" xfId="1" applyFont="1" applyBorder="1" applyAlignment="1">
      <alignment vertical="center"/>
    </xf>
    <xf numFmtId="0" fontId="68" fillId="0" borderId="0" xfId="0" applyFont="1" applyAlignment="1">
      <alignment vertical="center" wrapText="1"/>
    </xf>
    <xf numFmtId="0" fontId="72" fillId="0" borderId="0" xfId="0" applyFont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36" fillId="0" borderId="0" xfId="21" applyFont="1" applyBorder="1" applyAlignment="1">
      <alignment horizontal="center" vertical="center" wrapText="1"/>
    </xf>
    <xf numFmtId="0" fontId="2" fillId="0" borderId="0" xfId="21" applyFont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49" fillId="0" borderId="0" xfId="0" applyFont="1">
      <alignment vertical="center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vertical="center"/>
    </xf>
    <xf numFmtId="181" fontId="2" fillId="0" borderId="0" xfId="0" applyNumberFormat="1" applyFont="1" applyAlignment="1">
      <alignment horizontal="center" vertical="top"/>
    </xf>
    <xf numFmtId="0" fontId="8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/>
    </xf>
    <xf numFmtId="0" fontId="9" fillId="0" borderId="0" xfId="1" applyFont="1" applyFill="1" applyBorder="1" applyAlignment="1">
      <alignment horizontal="left"/>
    </xf>
    <xf numFmtId="0" fontId="51" fillId="0" borderId="0" xfId="0" applyFont="1">
      <alignment vertical="center"/>
    </xf>
    <xf numFmtId="176" fontId="17" fillId="0" borderId="22" xfId="0" applyNumberFormat="1" applyFont="1" applyBorder="1" applyAlignment="1" applyProtection="1">
      <alignment horizontal="right" vertical="center" wrapText="1"/>
    </xf>
    <xf numFmtId="176" fontId="17" fillId="0" borderId="22" xfId="0" applyNumberFormat="1" applyFont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shrinkToFit="1"/>
    </xf>
    <xf numFmtId="0" fontId="52" fillId="0" borderId="24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Fill="1" applyAlignment="1">
      <alignment vertical="center"/>
    </xf>
    <xf numFmtId="0" fontId="2" fillId="0" borderId="18" xfId="0" applyFont="1" applyBorder="1">
      <alignment vertical="center"/>
    </xf>
    <xf numFmtId="49" fontId="2" fillId="0" borderId="0" xfId="0" applyNumberFormat="1" applyFont="1" applyBorder="1">
      <alignment vertical="center"/>
    </xf>
    <xf numFmtId="0" fontId="8" fillId="0" borderId="22" xfId="0" applyFont="1" applyFill="1" applyBorder="1" applyAlignment="1" applyProtection="1">
      <alignment horizontal="center" vertical="center"/>
    </xf>
    <xf numFmtId="183" fontId="8" fillId="0" borderId="22" xfId="0" applyNumberFormat="1" applyFont="1" applyFill="1" applyBorder="1" applyAlignment="1" applyProtection="1">
      <alignment horizontal="center" vertical="center" shrinkToFit="1"/>
    </xf>
    <xf numFmtId="184" fontId="8" fillId="0" borderId="22" xfId="0" applyNumberFormat="1" applyFont="1" applyFill="1" applyBorder="1" applyAlignment="1" applyProtection="1">
      <alignment horizontal="center" vertical="center" shrinkToFi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vertical="center" wrapText="1"/>
    </xf>
    <xf numFmtId="0" fontId="68" fillId="0" borderId="0" xfId="0" applyFont="1" applyAlignment="1">
      <alignment vertical="top" wrapText="1"/>
    </xf>
    <xf numFmtId="0" fontId="0" fillId="0" borderId="0" xfId="0" applyFill="1">
      <alignment vertical="center"/>
    </xf>
    <xf numFmtId="0" fontId="70" fillId="0" borderId="0" xfId="0" applyFont="1" applyFill="1" applyBorder="1" applyAlignment="1">
      <alignment horizontal="left" vertical="center" wrapText="1"/>
    </xf>
    <xf numFmtId="0" fontId="51" fillId="0" borderId="0" xfId="0" applyFont="1" applyAlignment="1">
      <alignment vertical="center" wrapText="1"/>
    </xf>
    <xf numFmtId="0" fontId="72" fillId="0" borderId="0" xfId="0" applyFont="1" applyFill="1" applyBorder="1" applyAlignment="1">
      <alignment vertical="center" wrapText="1"/>
    </xf>
    <xf numFmtId="0" fontId="68" fillId="0" borderId="0" xfId="0" applyFont="1" applyBorder="1" applyAlignment="1">
      <alignment vertical="top" wrapText="1"/>
    </xf>
    <xf numFmtId="0" fontId="91" fillId="0" borderId="11" xfId="0" applyFont="1" applyBorder="1" applyAlignment="1">
      <alignment vertical="center" wrapText="1"/>
    </xf>
    <xf numFmtId="0" fontId="0" fillId="19" borderId="0" xfId="0" applyFill="1">
      <alignment vertical="center"/>
    </xf>
    <xf numFmtId="0" fontId="93" fillId="19" borderId="0" xfId="0" applyFont="1" applyFill="1" applyAlignment="1">
      <alignment vertical="center" wrapText="1"/>
    </xf>
    <xf numFmtId="0" fontId="66" fillId="19" borderId="0" xfId="0" applyFont="1" applyFill="1" applyAlignment="1">
      <alignment horizontal="left" vertical="center" wrapText="1"/>
    </xf>
    <xf numFmtId="0" fontId="0" fillId="19" borderId="0" xfId="0" applyFill="1" applyBorder="1">
      <alignment vertical="center"/>
    </xf>
    <xf numFmtId="0" fontId="0" fillId="19" borderId="0" xfId="0" applyFill="1" applyAlignment="1">
      <alignment horizontal="left" vertical="center"/>
    </xf>
    <xf numFmtId="0" fontId="14" fillId="19" borderId="0" xfId="0" applyFont="1" applyFill="1" applyAlignment="1">
      <alignment vertical="center" wrapText="1"/>
    </xf>
    <xf numFmtId="42" fontId="94" fillId="19" borderId="0" xfId="0" applyNumberFormat="1" applyFont="1" applyFill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5" fillId="0" borderId="0" xfId="0" applyFont="1" applyAlignment="1">
      <alignment vertical="top" wrapText="1"/>
    </xf>
    <xf numFmtId="0" fontId="68" fillId="0" borderId="0" xfId="0" applyFont="1" applyBorder="1" applyAlignment="1">
      <alignment vertical="center" wrapText="1"/>
    </xf>
    <xf numFmtId="0" fontId="44" fillId="0" borderId="0" xfId="21" applyFont="1">
      <alignment vertical="center"/>
    </xf>
    <xf numFmtId="0" fontId="44" fillId="0" borderId="0" xfId="21" applyFont="1" applyBorder="1">
      <alignment vertical="center"/>
    </xf>
    <xf numFmtId="0" fontId="44" fillId="0" borderId="0" xfId="21" applyFont="1" applyBorder="1" applyAlignment="1">
      <alignment horizontal="right" shrinkToFit="1"/>
    </xf>
    <xf numFmtId="0" fontId="44" fillId="0" borderId="4" xfId="21" applyFont="1" applyBorder="1" applyAlignment="1">
      <alignment horizontal="right" shrinkToFit="1"/>
    </xf>
    <xf numFmtId="0" fontId="44" fillId="0" borderId="4" xfId="21" applyFont="1" applyBorder="1" applyAlignment="1">
      <alignment shrinkToFit="1"/>
    </xf>
    <xf numFmtId="0" fontId="44" fillId="0" borderId="4" xfId="21" applyFont="1" applyBorder="1" applyAlignment="1"/>
    <xf numFmtId="0" fontId="44" fillId="0" borderId="0" xfId="21" applyFont="1" applyBorder="1" applyAlignment="1">
      <alignment horizontal="center"/>
    </xf>
    <xf numFmtId="176" fontId="44" fillId="6" borderId="137" xfId="21" applyNumberFormat="1" applyFont="1" applyFill="1" applyBorder="1" applyAlignment="1">
      <alignment shrinkToFit="1"/>
    </xf>
    <xf numFmtId="0" fontId="67" fillId="0" borderId="0" xfId="21" applyFont="1" applyFill="1">
      <alignment vertical="center"/>
    </xf>
    <xf numFmtId="0" fontId="44" fillId="0" borderId="2" xfId="21" applyBorder="1" applyAlignment="1"/>
    <xf numFmtId="0" fontId="44" fillId="6" borderId="135" xfId="21" applyFont="1" applyFill="1" applyBorder="1" applyAlignment="1">
      <alignment horizontal="center" shrinkToFit="1"/>
    </xf>
    <xf numFmtId="0" fontId="44" fillId="0" borderId="0" xfId="21" applyFont="1" applyAlignment="1"/>
    <xf numFmtId="0" fontId="44" fillId="0" borderId="1" xfId="21" applyBorder="1" applyAlignment="1">
      <alignment vertical="center" shrinkToFit="1"/>
    </xf>
    <xf numFmtId="0" fontId="44" fillId="0" borderId="1" xfId="21" applyBorder="1" applyAlignment="1"/>
    <xf numFmtId="0" fontId="44" fillId="0" borderId="0" xfId="21" applyBorder="1" applyAlignment="1">
      <alignment horizontal="center"/>
    </xf>
    <xf numFmtId="0" fontId="44" fillId="0" borderId="0" xfId="21" applyBorder="1" applyAlignment="1">
      <alignment vertical="center" shrinkToFit="1"/>
    </xf>
    <xf numFmtId="0" fontId="44" fillId="0" borderId="4" xfId="21" applyBorder="1" applyAlignment="1">
      <alignment vertical="center" shrinkToFit="1"/>
    </xf>
    <xf numFmtId="0" fontId="44" fillId="0" borderId="4" xfId="21" applyBorder="1" applyAlignment="1"/>
    <xf numFmtId="176" fontId="44" fillId="0" borderId="133" xfId="21" applyNumberFormat="1" applyBorder="1" applyAlignment="1">
      <alignment vertical="center" shrinkToFit="1"/>
    </xf>
    <xf numFmtId="176" fontId="44" fillId="0" borderId="132" xfId="21" applyNumberFormat="1" applyBorder="1" applyAlignment="1">
      <alignment vertical="center" shrinkToFit="1"/>
    </xf>
    <xf numFmtId="176" fontId="44" fillId="0" borderId="131" xfId="21" applyNumberFormat="1" applyBorder="1" applyAlignment="1">
      <alignment shrinkToFit="1"/>
    </xf>
    <xf numFmtId="0" fontId="44" fillId="0" borderId="133" xfId="21" applyBorder="1">
      <alignment vertical="center"/>
    </xf>
    <xf numFmtId="0" fontId="44" fillId="0" borderId="132" xfId="21" applyBorder="1">
      <alignment vertical="center"/>
    </xf>
    <xf numFmtId="0" fontId="44" fillId="0" borderId="111" xfId="21" applyBorder="1" applyAlignment="1"/>
    <xf numFmtId="176" fontId="44" fillId="0" borderId="111" xfId="21" applyNumberFormat="1" applyBorder="1" applyAlignment="1">
      <alignment shrinkToFit="1"/>
    </xf>
    <xf numFmtId="176" fontId="44" fillId="0" borderId="124" xfId="21" applyNumberFormat="1" applyBorder="1" applyAlignment="1">
      <alignment vertical="center" shrinkToFit="1"/>
    </xf>
    <xf numFmtId="176" fontId="44" fillId="0" borderId="130" xfId="21" applyNumberFormat="1" applyBorder="1" applyAlignment="1">
      <alignment vertical="center" shrinkToFit="1"/>
    </xf>
    <xf numFmtId="176" fontId="44" fillId="0" borderId="122" xfId="21" applyNumberFormat="1" applyBorder="1" applyAlignment="1">
      <alignment vertical="center" shrinkToFit="1"/>
    </xf>
    <xf numFmtId="176" fontId="44" fillId="0" borderId="129" xfId="21" applyNumberFormat="1" applyBorder="1" applyAlignment="1">
      <alignment shrinkToFit="1"/>
    </xf>
    <xf numFmtId="0" fontId="44" fillId="0" borderId="130" xfId="21" applyBorder="1">
      <alignment vertical="center"/>
    </xf>
    <xf numFmtId="0" fontId="44" fillId="0" borderId="122" xfId="21" applyBorder="1" applyAlignment="1"/>
    <xf numFmtId="176" fontId="44" fillId="0" borderId="121" xfId="21" applyNumberFormat="1" applyBorder="1" applyAlignment="1">
      <alignment vertical="center" shrinkToFit="1"/>
    </xf>
    <xf numFmtId="176" fontId="44" fillId="0" borderId="113" xfId="21" applyNumberFormat="1" applyBorder="1" applyAlignment="1">
      <alignment vertical="center" shrinkToFit="1"/>
    </xf>
    <xf numFmtId="176" fontId="44" fillId="0" borderId="12" xfId="21" applyNumberFormat="1" applyBorder="1" applyAlignment="1">
      <alignment vertical="center" shrinkToFit="1"/>
    </xf>
    <xf numFmtId="176" fontId="44" fillId="0" borderId="108" xfId="21" applyNumberFormat="1" applyBorder="1" applyAlignment="1">
      <alignment shrinkToFit="1"/>
    </xf>
    <xf numFmtId="0" fontId="7" fillId="0" borderId="127" xfId="21" applyFont="1" applyFill="1" applyBorder="1" applyAlignment="1">
      <alignment horizontal="center" vertical="center"/>
    </xf>
    <xf numFmtId="0" fontId="7" fillId="0" borderId="75" xfId="21" applyFont="1" applyFill="1" applyBorder="1" applyAlignment="1">
      <alignment horizontal="center" vertical="center"/>
    </xf>
    <xf numFmtId="0" fontId="7" fillId="0" borderId="113" xfId="21" applyFont="1" applyFill="1" applyBorder="1" applyAlignment="1">
      <alignment horizontal="center" vertical="center"/>
    </xf>
    <xf numFmtId="0" fontId="44" fillId="0" borderId="8" xfId="21" applyFont="1" applyBorder="1" applyAlignment="1">
      <alignment vertical="top"/>
    </xf>
    <xf numFmtId="0" fontId="7" fillId="0" borderId="72" xfId="21" applyFont="1" applyFill="1" applyBorder="1" applyAlignment="1">
      <alignment horizontal="center" vertical="center"/>
    </xf>
    <xf numFmtId="0" fontId="44" fillId="0" borderId="115" xfId="21" applyFill="1" applyBorder="1" applyAlignment="1"/>
    <xf numFmtId="0" fontId="44" fillId="0" borderId="0" xfId="21" applyBorder="1" applyAlignment="1">
      <alignment shrinkToFit="1"/>
    </xf>
    <xf numFmtId="0" fontId="44" fillId="0" borderId="9" xfId="21" applyBorder="1" applyAlignment="1"/>
    <xf numFmtId="0" fontId="44" fillId="0" borderId="4" xfId="21" applyBorder="1" applyAlignment="1">
      <alignment horizontal="right" vertical="center"/>
    </xf>
    <xf numFmtId="0" fontId="44" fillId="0" borderId="77" xfId="21" applyBorder="1">
      <alignment vertical="center"/>
    </xf>
    <xf numFmtId="0" fontId="44" fillId="0" borderId="108" xfId="21" applyBorder="1" applyAlignment="1">
      <alignment horizontal="center" vertical="center"/>
    </xf>
    <xf numFmtId="0" fontId="44" fillId="0" borderId="115" xfId="21" applyBorder="1" applyAlignment="1">
      <alignment horizontal="center" vertical="center"/>
    </xf>
    <xf numFmtId="0" fontId="44" fillId="0" borderId="108" xfId="21" applyBorder="1" applyAlignment="1"/>
    <xf numFmtId="0" fontId="44" fillId="0" borderId="0" xfId="21" applyBorder="1" applyAlignment="1">
      <alignment horizontal="right" vertical="center"/>
    </xf>
    <xf numFmtId="0" fontId="44" fillId="0" borderId="7" xfId="21" applyBorder="1" applyAlignment="1"/>
    <xf numFmtId="0" fontId="45" fillId="0" borderId="0" xfId="21" applyNumberFormat="1" applyFont="1" applyAlignment="1">
      <alignment horizontal="center"/>
    </xf>
    <xf numFmtId="187" fontId="45" fillId="0" borderId="155" xfId="21" applyNumberFormat="1" applyFont="1" applyBorder="1" applyAlignment="1">
      <alignment horizontal="center" vertical="center"/>
    </xf>
    <xf numFmtId="0" fontId="45" fillId="0" borderId="0" xfId="21" applyNumberFormat="1" applyFont="1" applyBorder="1" applyAlignment="1">
      <alignment horizontal="center" vertical="center"/>
    </xf>
    <xf numFmtId="0" fontId="45" fillId="0" borderId="0" xfId="21" applyFont="1" applyBorder="1" applyAlignment="1">
      <alignment vertical="center" textRotation="255" shrinkToFit="1"/>
    </xf>
    <xf numFmtId="0" fontId="45" fillId="0" borderId="0" xfId="21" applyFont="1" applyBorder="1" applyAlignment="1">
      <alignment vertical="center" shrinkToFit="1"/>
    </xf>
    <xf numFmtId="187" fontId="45" fillId="0" borderId="156" xfId="21" applyNumberFormat="1" applyFont="1" applyBorder="1" applyAlignment="1">
      <alignment horizontal="center" vertical="center"/>
    </xf>
    <xf numFmtId="187" fontId="45" fillId="0" borderId="160" xfId="21" applyNumberFormat="1" applyFont="1" applyBorder="1" applyAlignment="1">
      <alignment horizontal="center" vertical="center"/>
    </xf>
    <xf numFmtId="187" fontId="45" fillId="0" borderId="163" xfId="21" applyNumberFormat="1" applyFont="1" applyBorder="1" applyAlignment="1">
      <alignment horizontal="center" vertical="center"/>
    </xf>
    <xf numFmtId="187" fontId="45" fillId="24" borderId="172" xfId="21" applyNumberFormat="1" applyFont="1" applyFill="1" applyBorder="1" applyAlignment="1">
      <alignment horizontal="center" vertical="center"/>
    </xf>
    <xf numFmtId="0" fontId="45" fillId="23" borderId="173" xfId="21" applyFont="1" applyFill="1" applyBorder="1" applyAlignment="1">
      <alignment vertical="center" shrinkToFit="1"/>
    </xf>
    <xf numFmtId="0" fontId="45" fillId="0" borderId="90" xfId="21" applyFont="1" applyBorder="1" applyAlignment="1"/>
    <xf numFmtId="0" fontId="45" fillId="0" borderId="1" xfId="21" applyFont="1" applyBorder="1" applyAlignment="1"/>
    <xf numFmtId="0" fontId="45" fillId="0" borderId="52" xfId="21" applyFont="1" applyBorder="1" applyAlignment="1">
      <alignment vertical="center" textRotation="255"/>
    </xf>
    <xf numFmtId="0" fontId="45" fillId="0" borderId="7" xfId="21" applyFont="1" applyBorder="1" applyAlignment="1">
      <alignment vertical="center"/>
    </xf>
    <xf numFmtId="0" fontId="45" fillId="0" borderId="0" xfId="21" applyFont="1" applyBorder="1" applyAlignment="1">
      <alignment vertical="center"/>
    </xf>
    <xf numFmtId="0" fontId="45" fillId="0" borderId="51" xfId="21" applyFont="1" applyBorder="1" applyAlignment="1">
      <alignment vertical="center" textRotation="255"/>
    </xf>
    <xf numFmtId="0" fontId="45" fillId="23" borderId="179" xfId="21" applyFont="1" applyFill="1" applyBorder="1" applyAlignment="1">
      <alignment vertical="center" shrinkToFit="1"/>
    </xf>
    <xf numFmtId="0" fontId="45" fillId="0" borderId="51" xfId="21" applyFont="1" applyBorder="1" applyAlignment="1">
      <alignment vertical="center" textRotation="255" wrapText="1"/>
    </xf>
    <xf numFmtId="187" fontId="45" fillId="0" borderId="167" xfId="21" applyNumberFormat="1" applyFont="1" applyBorder="1" applyAlignment="1">
      <alignment horizontal="center" vertical="center"/>
    </xf>
    <xf numFmtId="0" fontId="45" fillId="24" borderId="172" xfId="21" applyNumberFormat="1" applyFont="1" applyFill="1" applyBorder="1" applyAlignment="1">
      <alignment horizontal="center" vertical="center"/>
    </xf>
    <xf numFmtId="0" fontId="45" fillId="23" borderId="193" xfId="21" applyFont="1" applyFill="1" applyBorder="1" applyAlignment="1">
      <alignment vertical="center" shrinkToFit="1"/>
    </xf>
    <xf numFmtId="0" fontId="45" fillId="0" borderId="6" xfId="21" applyFont="1" applyBorder="1" applyAlignment="1">
      <alignment vertical="center"/>
    </xf>
    <xf numFmtId="0" fontId="45" fillId="0" borderId="58" xfId="21" applyFont="1" applyBorder="1" applyAlignment="1"/>
    <xf numFmtId="0" fontId="45" fillId="0" borderId="33" xfId="21" applyFont="1" applyBorder="1" applyAlignment="1">
      <alignment horizontal="center" vertical="center"/>
    </xf>
    <xf numFmtId="0" fontId="45" fillId="0" borderId="208" xfId="21" applyFont="1" applyBorder="1" applyAlignment="1">
      <alignment horizontal="center" vertical="center"/>
    </xf>
    <xf numFmtId="0" fontId="45" fillId="0" borderId="46" xfId="21" applyFont="1" applyBorder="1" applyAlignment="1">
      <alignment horizontal="center" vertical="center"/>
    </xf>
    <xf numFmtId="0" fontId="45" fillId="0" borderId="209" xfId="21" applyFont="1" applyBorder="1" applyAlignment="1">
      <alignment horizontal="center" vertical="center"/>
    </xf>
    <xf numFmtId="0" fontId="45" fillId="0" borderId="210" xfId="21" applyFont="1" applyBorder="1" applyAlignment="1">
      <alignment horizontal="center" vertical="center"/>
    </xf>
    <xf numFmtId="0" fontId="45" fillId="0" borderId="57" xfId="21" applyFont="1" applyBorder="1" applyAlignment="1">
      <alignment horizontal="center"/>
    </xf>
    <xf numFmtId="0" fontId="45" fillId="0" borderId="56" xfId="21" applyFont="1" applyBorder="1" applyAlignment="1"/>
    <xf numFmtId="0" fontId="44" fillId="0" borderId="11" xfId="21" applyBorder="1" applyAlignment="1"/>
    <xf numFmtId="0" fontId="71" fillId="0" borderId="0" xfId="0" applyFont="1" applyBorder="1" applyAlignment="1">
      <alignment horizontal="left" vertical="center" wrapText="1"/>
    </xf>
    <xf numFmtId="0" fontId="85" fillId="0" borderId="0" xfId="21" applyFont="1" applyFill="1" applyBorder="1" applyAlignment="1">
      <alignment horizontal="left" vertical="center" wrapText="1"/>
    </xf>
    <xf numFmtId="0" fontId="36" fillId="0" borderId="0" xfId="21" applyFont="1" applyBorder="1" applyAlignment="1">
      <alignment horizontal="center" vertical="center" wrapText="1"/>
    </xf>
    <xf numFmtId="176" fontId="17" fillId="0" borderId="11" xfId="0" applyNumberFormat="1" applyFont="1" applyBorder="1" applyAlignment="1" applyProtection="1">
      <alignment horizontal="right" vertical="center" wrapText="1"/>
    </xf>
    <xf numFmtId="176" fontId="17" fillId="0" borderId="11" xfId="0" applyNumberFormat="1" applyFont="1" applyBorder="1" applyAlignment="1" applyProtection="1">
      <alignment horizontal="center" vertical="center" wrapText="1"/>
    </xf>
    <xf numFmtId="176" fontId="17" fillId="0" borderId="11" xfId="0" applyNumberFormat="1" applyFont="1" applyBorder="1" applyAlignment="1" applyProtection="1">
      <alignment vertical="center" wrapText="1"/>
    </xf>
    <xf numFmtId="0" fontId="81" fillId="0" borderId="11" xfId="0" applyFont="1" applyFill="1" applyBorder="1" applyAlignment="1" applyProtection="1">
      <alignment horizontal="right" vertical="center"/>
    </xf>
    <xf numFmtId="176" fontId="19" fillId="0" borderId="11" xfId="0" applyNumberFormat="1" applyFont="1" applyBorder="1" applyAlignment="1" applyProtection="1">
      <alignment horizontal="left" vertical="center" wrapText="1"/>
    </xf>
    <xf numFmtId="183" fontId="3" fillId="0" borderId="11" xfId="0" applyNumberFormat="1" applyFont="1" applyBorder="1" applyAlignment="1" applyProtection="1">
      <alignment horizontal="center" vertical="center"/>
    </xf>
    <xf numFmtId="184" fontId="3" fillId="0" borderId="11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0" fontId="98" fillId="14" borderId="19" xfId="0" applyFont="1" applyFill="1" applyBorder="1" applyAlignment="1">
      <alignment horizontal="center" vertical="center"/>
    </xf>
    <xf numFmtId="0" fontId="98" fillId="14" borderId="0" xfId="0" applyFont="1" applyFill="1" applyAlignment="1">
      <alignment horizontal="center" vertical="center"/>
    </xf>
    <xf numFmtId="0" fontId="99" fillId="0" borderId="0" xfId="0" applyFont="1" applyFill="1" applyAlignment="1">
      <alignment vertical="center"/>
    </xf>
    <xf numFmtId="0" fontId="98" fillId="14" borderId="19" xfId="0" applyFont="1" applyFill="1" applyBorder="1" applyAlignment="1">
      <alignment horizontal="center" vertical="center"/>
    </xf>
    <xf numFmtId="0" fontId="99" fillId="0" borderId="0" xfId="0" applyFont="1" applyBorder="1">
      <alignment vertical="center"/>
    </xf>
    <xf numFmtId="0" fontId="100" fillId="0" borderId="0" xfId="0" applyFont="1">
      <alignment vertical="center"/>
    </xf>
    <xf numFmtId="0" fontId="97" fillId="0" borderId="18" xfId="21" applyFont="1" applyBorder="1">
      <alignment vertical="center"/>
    </xf>
    <xf numFmtId="176" fontId="21" fillId="27" borderId="22" xfId="0" applyNumberFormat="1" applyFont="1" applyFill="1" applyBorder="1" applyAlignment="1" applyProtection="1">
      <alignment horizontal="center" vertical="center" wrapText="1"/>
    </xf>
    <xf numFmtId="176" fontId="19" fillId="27" borderId="22" xfId="0" applyNumberFormat="1" applyFont="1" applyFill="1" applyBorder="1" applyAlignment="1" applyProtection="1">
      <alignment horizontal="right" vertical="center" wrapText="1"/>
    </xf>
    <xf numFmtId="176" fontId="21" fillId="27" borderId="22" xfId="0" applyNumberFormat="1" applyFont="1" applyFill="1" applyBorder="1" applyAlignment="1" applyProtection="1">
      <alignment horizontal="right" vertical="center" wrapText="1"/>
    </xf>
    <xf numFmtId="176" fontId="19" fillId="27" borderId="22" xfId="0" applyNumberFormat="1" applyFont="1" applyFill="1" applyBorder="1" applyAlignment="1" applyProtection="1">
      <alignment horizontal="center" vertical="center" wrapText="1"/>
    </xf>
    <xf numFmtId="176" fontId="21" fillId="27" borderId="22" xfId="0" applyNumberFormat="1" applyFont="1" applyFill="1" applyBorder="1" applyAlignment="1" applyProtection="1">
      <alignment horizontal="left" vertical="center" wrapText="1"/>
    </xf>
    <xf numFmtId="0" fontId="81" fillId="27" borderId="22" xfId="0" applyFont="1" applyFill="1" applyBorder="1" applyAlignment="1" applyProtection="1">
      <alignment horizontal="right" vertical="center"/>
    </xf>
    <xf numFmtId="183" fontId="8" fillId="27" borderId="22" xfId="0" applyNumberFormat="1" applyFont="1" applyFill="1" applyBorder="1" applyAlignment="1" applyProtection="1">
      <alignment horizontal="right" vertical="center"/>
    </xf>
    <xf numFmtId="184" fontId="8" fillId="27" borderId="22" xfId="0" applyNumberFormat="1" applyFont="1" applyFill="1" applyBorder="1" applyAlignment="1" applyProtection="1">
      <alignment horizontal="right" vertical="center"/>
    </xf>
    <xf numFmtId="176" fontId="8" fillId="27" borderId="22" xfId="0" applyNumberFormat="1" applyFont="1" applyFill="1" applyBorder="1" applyAlignment="1" applyProtection="1">
      <alignment horizontal="center" vertical="center"/>
    </xf>
    <xf numFmtId="0" fontId="98" fillId="14" borderId="19" xfId="0" applyFont="1" applyFill="1" applyBorder="1" applyAlignment="1">
      <alignment horizontal="center" vertical="center"/>
    </xf>
    <xf numFmtId="0" fontId="111" fillId="19" borderId="0" xfId="0" applyFont="1" applyFill="1" applyBorder="1" applyAlignment="1">
      <alignment horizontal="left" vertical="center" wrapText="1"/>
    </xf>
    <xf numFmtId="0" fontId="79" fillId="19" borderId="0" xfId="0" applyFont="1" applyFill="1" applyBorder="1" applyAlignment="1">
      <alignment vertical="center" wrapText="1"/>
    </xf>
    <xf numFmtId="0" fontId="79" fillId="19" borderId="0" xfId="0" applyFont="1" applyFill="1" applyBorder="1" applyAlignment="1">
      <alignment horizontal="left" vertical="center" wrapText="1"/>
    </xf>
    <xf numFmtId="0" fontId="118" fillId="0" borderId="0" xfId="21" applyFont="1">
      <alignment vertical="center"/>
    </xf>
    <xf numFmtId="187" fontId="45" fillId="0" borderId="167" xfId="21" applyNumberFormat="1" applyFont="1" applyBorder="1" applyAlignment="1">
      <alignment horizontal="center" vertical="center"/>
    </xf>
    <xf numFmtId="0" fontId="44" fillId="0" borderId="119" xfId="21" applyBorder="1" applyAlignment="1">
      <alignment horizontal="center" vertical="center"/>
    </xf>
    <xf numFmtId="176" fontId="44" fillId="0" borderId="115" xfId="21" applyNumberFormat="1" applyBorder="1" applyAlignment="1">
      <alignment horizontal="center" vertical="center"/>
    </xf>
    <xf numFmtId="176" fontId="44" fillId="0" borderId="113" xfId="21" applyNumberFormat="1" applyBorder="1" applyAlignment="1">
      <alignment horizontal="center" vertical="center" shrinkToFit="1"/>
    </xf>
    <xf numFmtId="176" fontId="44" fillId="0" borderId="116" xfId="21" applyNumberFormat="1" applyBorder="1" applyAlignment="1">
      <alignment horizontal="center" vertical="center"/>
    </xf>
    <xf numFmtId="176" fontId="44" fillId="0" borderId="117" xfId="21" applyNumberFormat="1" applyBorder="1" applyAlignment="1">
      <alignment horizontal="center" vertical="center"/>
    </xf>
    <xf numFmtId="176" fontId="44" fillId="0" borderId="118" xfId="21" applyNumberFormat="1" applyBorder="1" applyAlignment="1">
      <alignment horizontal="center" vertical="center" shrinkToFit="1"/>
    </xf>
    <xf numFmtId="176" fontId="44" fillId="0" borderId="119" xfId="21" applyNumberFormat="1" applyBorder="1" applyAlignment="1">
      <alignment horizontal="center" vertical="center"/>
    </xf>
    <xf numFmtId="0" fontId="7" fillId="0" borderId="121" xfId="21" applyFont="1" applyFill="1" applyBorder="1" applyAlignment="1">
      <alignment horizontal="center" vertical="center"/>
    </xf>
    <xf numFmtId="176" fontId="44" fillId="0" borderId="96" xfId="21" applyNumberFormat="1" applyBorder="1" applyAlignment="1">
      <alignment vertical="center" shrinkToFit="1"/>
    </xf>
    <xf numFmtId="176" fontId="44" fillId="0" borderId="139" xfId="21" applyNumberFormat="1" applyBorder="1" applyAlignment="1">
      <alignment vertical="center" shrinkToFit="1"/>
    </xf>
    <xf numFmtId="176" fontId="44" fillId="0" borderId="125" xfId="21" applyNumberFormat="1" applyBorder="1" applyAlignment="1">
      <alignment vertical="center" shrinkToFit="1"/>
    </xf>
    <xf numFmtId="0" fontId="44" fillId="0" borderId="0" xfId="21" applyAlignment="1">
      <alignment horizontal="right" vertical="center"/>
    </xf>
    <xf numFmtId="176" fontId="45" fillId="26" borderId="207" xfId="0" applyNumberFormat="1" applyFont="1" applyFill="1" applyBorder="1" applyAlignment="1">
      <alignment horizontal="right"/>
    </xf>
    <xf numFmtId="176" fontId="45" fillId="26" borderId="222" xfId="0" applyNumberFormat="1" applyFont="1" applyFill="1" applyBorder="1" applyAlignment="1">
      <alignment horizontal="right"/>
    </xf>
    <xf numFmtId="176" fontId="45" fillId="26" borderId="223" xfId="0" applyNumberFormat="1" applyFont="1" applyFill="1" applyBorder="1" applyAlignment="1">
      <alignment horizontal="right"/>
    </xf>
    <xf numFmtId="176" fontId="45" fillId="26" borderId="206" xfId="0" applyNumberFormat="1" applyFont="1" applyFill="1" applyBorder="1" applyAlignment="1">
      <alignment horizontal="right"/>
    </xf>
    <xf numFmtId="41" fontId="45" fillId="0" borderId="197" xfId="0" applyNumberFormat="1" applyFont="1" applyBorder="1" applyAlignment="1">
      <alignment horizontal="right"/>
    </xf>
    <xf numFmtId="176" fontId="45" fillId="25" borderId="196" xfId="0" applyNumberFormat="1" applyFont="1" applyFill="1" applyBorder="1" applyAlignment="1">
      <alignment horizontal="right"/>
    </xf>
    <xf numFmtId="176" fontId="45" fillId="25" borderId="176" xfId="0" applyNumberFormat="1" applyFont="1" applyFill="1" applyBorder="1" applyAlignment="1">
      <alignment horizontal="right"/>
    </xf>
    <xf numFmtId="176" fontId="45" fillId="25" borderId="175" xfId="0" applyNumberFormat="1" applyFont="1" applyFill="1" applyBorder="1" applyAlignment="1">
      <alignment horizontal="right"/>
    </xf>
    <xf numFmtId="176" fontId="45" fillId="25" borderId="179" xfId="0" applyNumberFormat="1" applyFont="1" applyFill="1" applyBorder="1" applyAlignment="1">
      <alignment horizontal="right"/>
    </xf>
    <xf numFmtId="176" fontId="45" fillId="25" borderId="195" xfId="0" applyNumberFormat="1" applyFont="1" applyFill="1" applyBorder="1" applyAlignment="1">
      <alignment horizontal="right"/>
    </xf>
    <xf numFmtId="41" fontId="45" fillId="0" borderId="174" xfId="0" applyNumberFormat="1" applyFont="1" applyBorder="1" applyAlignment="1">
      <alignment horizontal="right"/>
    </xf>
    <xf numFmtId="176" fontId="45" fillId="0" borderId="177" xfId="0" applyNumberFormat="1" applyFont="1" applyBorder="1" applyAlignment="1">
      <alignment horizontal="right"/>
    </xf>
    <xf numFmtId="176" fontId="45" fillId="0" borderId="78" xfId="0" applyNumberFormat="1" applyFont="1" applyBorder="1" applyAlignment="1">
      <alignment horizontal="right" vertical="center"/>
    </xf>
    <xf numFmtId="176" fontId="45" fillId="0" borderId="175" xfId="0" applyNumberFormat="1" applyFont="1" applyBorder="1" applyAlignment="1">
      <alignment horizontal="right"/>
    </xf>
    <xf numFmtId="176" fontId="45" fillId="23" borderId="194" xfId="0" applyNumberFormat="1" applyFont="1" applyFill="1" applyBorder="1" applyAlignment="1">
      <alignment horizontal="right"/>
    </xf>
    <xf numFmtId="176" fontId="45" fillId="23" borderId="193" xfId="0" applyNumberFormat="1" applyFont="1" applyFill="1" applyBorder="1" applyAlignment="1">
      <alignment horizontal="right"/>
    </xf>
    <xf numFmtId="176" fontId="45" fillId="23" borderId="192" xfId="0" applyNumberFormat="1" applyFont="1" applyFill="1" applyBorder="1" applyAlignment="1">
      <alignment horizontal="right"/>
    </xf>
    <xf numFmtId="176" fontId="45" fillId="23" borderId="171" xfId="0" applyNumberFormat="1" applyFont="1" applyFill="1" applyBorder="1" applyAlignment="1">
      <alignment horizontal="right"/>
    </xf>
    <xf numFmtId="41" fontId="45" fillId="23" borderId="170" xfId="0" applyNumberFormat="1" applyFont="1" applyFill="1" applyBorder="1" applyAlignment="1">
      <alignment horizontal="right"/>
    </xf>
    <xf numFmtId="176" fontId="45" fillId="0" borderId="191" xfId="0" applyNumberFormat="1" applyFont="1" applyBorder="1" applyAlignment="1">
      <alignment horizontal="right"/>
    </xf>
    <xf numFmtId="176" fontId="45" fillId="0" borderId="81" xfId="0" applyNumberFormat="1" applyFont="1" applyBorder="1" applyAlignment="1">
      <alignment horizontal="right"/>
    </xf>
    <xf numFmtId="176" fontId="45" fillId="0" borderId="82" xfId="0" applyNumberFormat="1" applyFont="1" applyBorder="1" applyAlignment="1">
      <alignment horizontal="right"/>
    </xf>
    <xf numFmtId="176" fontId="45" fillId="0" borderId="186" xfId="0" applyNumberFormat="1" applyFont="1" applyBorder="1" applyAlignment="1">
      <alignment horizontal="right"/>
    </xf>
    <xf numFmtId="41" fontId="45" fillId="0" borderId="57" xfId="0" applyNumberFormat="1" applyFont="1" applyBorder="1" applyAlignment="1">
      <alignment horizontal="right"/>
    </xf>
    <xf numFmtId="176" fontId="45" fillId="0" borderId="25" xfId="0" applyNumberFormat="1" applyFont="1" applyBorder="1" applyAlignment="1">
      <alignment horizontal="right"/>
    </xf>
    <xf numFmtId="176" fontId="45" fillId="0" borderId="9" xfId="0" applyNumberFormat="1" applyFont="1" applyBorder="1" applyAlignment="1">
      <alignment horizontal="right"/>
    </xf>
    <xf numFmtId="176" fontId="45" fillId="0" borderId="1" xfId="0" applyNumberFormat="1" applyFont="1" applyBorder="1" applyAlignment="1">
      <alignment horizontal="right"/>
    </xf>
    <xf numFmtId="41" fontId="45" fillId="0" borderId="168" xfId="0" applyNumberFormat="1" applyFont="1" applyBorder="1" applyAlignment="1">
      <alignment horizontal="right"/>
    </xf>
    <xf numFmtId="0" fontId="0" fillId="0" borderId="18" xfId="0" applyBorder="1">
      <alignment vertical="center"/>
    </xf>
    <xf numFmtId="176" fontId="45" fillId="0" borderId="166" xfId="0" applyNumberFormat="1" applyFont="1" applyBorder="1" applyAlignment="1">
      <alignment horizontal="right"/>
    </xf>
    <xf numFmtId="176" fontId="45" fillId="0" borderId="187" xfId="0" applyNumberFormat="1" applyFont="1" applyBorder="1" applyAlignment="1">
      <alignment horizontal="right"/>
    </xf>
    <xf numFmtId="41" fontId="45" fillId="0" borderId="56" xfId="0" applyNumberFormat="1" applyFont="1" applyBorder="1" applyAlignment="1">
      <alignment horizontal="right"/>
    </xf>
    <xf numFmtId="176" fontId="45" fillId="0" borderId="176" xfId="0" applyNumberFormat="1" applyFont="1" applyBorder="1" applyAlignment="1">
      <alignment horizontal="right"/>
    </xf>
    <xf numFmtId="176" fontId="45" fillId="0" borderId="78" xfId="0" applyNumberFormat="1" applyFont="1" applyBorder="1" applyAlignment="1">
      <alignment horizontal="right"/>
    </xf>
    <xf numFmtId="176" fontId="45" fillId="0" borderId="79" xfId="0" applyNumberFormat="1" applyFont="1" applyBorder="1" applyAlignment="1">
      <alignment horizontal="right"/>
    </xf>
    <xf numFmtId="176" fontId="45" fillId="0" borderId="80" xfId="0" applyNumberFormat="1" applyFont="1" applyBorder="1" applyAlignment="1">
      <alignment horizontal="right"/>
    </xf>
    <xf numFmtId="176" fontId="45" fillId="0" borderId="165" xfId="0" applyNumberFormat="1" applyFont="1" applyBorder="1" applyAlignment="1">
      <alignment horizontal="right"/>
    </xf>
    <xf numFmtId="176" fontId="45" fillId="0" borderId="26" xfId="0" applyNumberFormat="1" applyFont="1" applyBorder="1" applyAlignment="1">
      <alignment horizontal="right"/>
    </xf>
    <xf numFmtId="176" fontId="45" fillId="0" borderId="11" xfId="0" applyNumberFormat="1" applyFont="1" applyBorder="1" applyAlignment="1">
      <alignment horizontal="right"/>
    </xf>
    <xf numFmtId="41" fontId="45" fillId="0" borderId="162" xfId="0" applyNumberFormat="1" applyFont="1" applyBorder="1" applyAlignment="1">
      <alignment horizontal="right"/>
    </xf>
    <xf numFmtId="41" fontId="45" fillId="0" borderId="159" xfId="0" applyNumberFormat="1" applyFont="1" applyBorder="1" applyAlignment="1">
      <alignment horizontal="right"/>
    </xf>
    <xf numFmtId="41" fontId="45" fillId="0" borderId="58" xfId="0" applyNumberFormat="1" applyFont="1" applyBorder="1" applyAlignment="1">
      <alignment horizontal="right"/>
    </xf>
    <xf numFmtId="176" fontId="45" fillId="26" borderId="205" xfId="0" applyNumberFormat="1" applyFont="1" applyFill="1" applyBorder="1" applyAlignment="1">
      <alignment horizontal="right"/>
    </xf>
    <xf numFmtId="176" fontId="45" fillId="25" borderId="204" xfId="0" applyNumberFormat="1" applyFont="1" applyFill="1" applyBorder="1" applyAlignment="1">
      <alignment horizontal="right"/>
    </xf>
    <xf numFmtId="176" fontId="45" fillId="23" borderId="203" xfId="0" applyNumberFormat="1" applyFont="1" applyFill="1" applyBorder="1" applyAlignment="1">
      <alignment horizontal="right"/>
    </xf>
    <xf numFmtId="176" fontId="45" fillId="23" borderId="173" xfId="0" applyNumberFormat="1" applyFont="1" applyFill="1" applyBorder="1" applyAlignment="1">
      <alignment horizontal="right"/>
    </xf>
    <xf numFmtId="176" fontId="45" fillId="0" borderId="202" xfId="0" applyNumberFormat="1" applyFont="1" applyBorder="1" applyAlignment="1">
      <alignment horizontal="right"/>
    </xf>
    <xf numFmtId="176" fontId="45" fillId="0" borderId="171" xfId="0" applyNumberFormat="1" applyFont="1" applyBorder="1" applyAlignment="1">
      <alignment horizontal="right"/>
    </xf>
    <xf numFmtId="41" fontId="45" fillId="0" borderId="200" xfId="0" applyNumberFormat="1" applyFont="1" applyBorder="1" applyAlignment="1">
      <alignment horizontal="right"/>
    </xf>
    <xf numFmtId="41" fontId="45" fillId="0" borderId="199" xfId="0" applyNumberFormat="1" applyFont="1" applyBorder="1" applyAlignment="1">
      <alignment horizontal="right"/>
    </xf>
    <xf numFmtId="176" fontId="0" fillId="0" borderId="0" xfId="0" applyNumberFormat="1" applyAlignment="1">
      <alignment horizontal="right"/>
    </xf>
    <xf numFmtId="41" fontId="0" fillId="0" borderId="0" xfId="0" applyNumberFormat="1" applyAlignment="1">
      <alignment horizontal="right"/>
    </xf>
    <xf numFmtId="41" fontId="45" fillId="0" borderId="154" xfId="0" applyNumberFormat="1" applyFont="1" applyBorder="1" applyAlignment="1">
      <alignment horizontal="right"/>
    </xf>
    <xf numFmtId="176" fontId="45" fillId="0" borderId="0" xfId="0" applyNumberFormat="1" applyFont="1" applyBorder="1" applyAlignment="1">
      <alignment horizontal="right"/>
    </xf>
    <xf numFmtId="41" fontId="45" fillId="0" borderId="0" xfId="0" applyNumberFormat="1" applyFont="1" applyBorder="1" applyAlignment="1">
      <alignment horizontal="right"/>
    </xf>
    <xf numFmtId="5" fontId="0" fillId="0" borderId="0" xfId="0" applyNumberFormat="1" applyAlignment="1">
      <alignment shrinkToFit="1"/>
    </xf>
    <xf numFmtId="42" fontId="0" fillId="0" borderId="0" xfId="0" applyNumberFormat="1" applyAlignment="1">
      <alignment shrinkToFit="1"/>
    </xf>
    <xf numFmtId="0" fontId="0" fillId="0" borderId="7" xfId="0" applyBorder="1">
      <alignment vertical="center"/>
    </xf>
    <xf numFmtId="176" fontId="45" fillId="0" borderId="189" xfId="0" applyNumberFormat="1" applyFont="1" applyBorder="1" applyAlignment="1">
      <alignment horizontal="right"/>
    </xf>
    <xf numFmtId="176" fontId="45" fillId="0" borderId="224" xfId="0" applyNumberFormat="1" applyFont="1" applyBorder="1" applyAlignment="1">
      <alignment horizontal="right"/>
    </xf>
    <xf numFmtId="176" fontId="45" fillId="0" borderId="211" xfId="0" applyNumberFormat="1" applyFont="1" applyBorder="1" applyAlignment="1">
      <alignment horizontal="right"/>
    </xf>
    <xf numFmtId="176" fontId="45" fillId="0" borderId="5" xfId="0" applyNumberFormat="1" applyFont="1" applyBorder="1" applyAlignment="1">
      <alignment horizontal="right"/>
    </xf>
    <xf numFmtId="0" fontId="45" fillId="0" borderId="89" xfId="21" applyFont="1" applyBorder="1" applyAlignment="1">
      <alignment vertical="center"/>
    </xf>
    <xf numFmtId="0" fontId="122" fillId="30" borderId="229" xfId="21" applyFont="1" applyFill="1" applyBorder="1" applyAlignment="1">
      <alignment horizontal="center" vertical="center"/>
    </xf>
    <xf numFmtId="0" fontId="58" fillId="0" borderId="0" xfId="0" applyFont="1">
      <alignment vertical="center"/>
    </xf>
    <xf numFmtId="0" fontId="58" fillId="0" borderId="0" xfId="21" applyFont="1">
      <alignment vertical="center"/>
    </xf>
    <xf numFmtId="0" fontId="58" fillId="0" borderId="0" xfId="21" applyFont="1" applyBorder="1" applyAlignment="1">
      <alignment vertical="center" wrapText="1"/>
    </xf>
    <xf numFmtId="0" fontId="128" fillId="0" borderId="6" xfId="0" applyFont="1" applyFill="1" applyBorder="1" applyAlignment="1">
      <alignment horizontal="left" vertical="center" wrapText="1"/>
    </xf>
    <xf numFmtId="0" fontId="13" fillId="0" borderId="0" xfId="21" applyFont="1">
      <alignment vertical="center"/>
    </xf>
    <xf numFmtId="0" fontId="126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13" fillId="0" borderId="8" xfId="0" applyFont="1" applyBorder="1">
      <alignment vertical="center"/>
    </xf>
    <xf numFmtId="0" fontId="55" fillId="0" borderId="0" xfId="1" applyFont="1">
      <alignment vertical="center"/>
    </xf>
    <xf numFmtId="0" fontId="52" fillId="0" borderId="0" xfId="1" applyFont="1" applyBorder="1" applyAlignment="1">
      <alignment vertical="center"/>
    </xf>
    <xf numFmtId="0" fontId="44" fillId="0" borderId="234" xfId="21" applyBorder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1" fontId="0" fillId="0" borderId="0" xfId="0" applyNumberFormat="1" applyAlignment="1">
      <alignment horizontal="left" vertical="center"/>
    </xf>
    <xf numFmtId="5" fontId="0" fillId="0" borderId="0" xfId="0" applyNumberFormat="1" applyAlignment="1">
      <alignment horizontal="left" vertical="center"/>
    </xf>
    <xf numFmtId="0" fontId="129" fillId="0" borderId="0" xfId="0" applyFont="1" applyBorder="1" applyAlignment="1">
      <alignment horizontal="left" vertical="center"/>
    </xf>
    <xf numFmtId="0" fontId="0" fillId="19" borderId="0" xfId="0" applyFill="1" applyBorder="1" applyAlignment="1">
      <alignment horizontal="left" vertical="center"/>
    </xf>
    <xf numFmtId="0" fontId="136" fillId="0" borderId="0" xfId="0" applyFont="1" applyFill="1" applyBorder="1" applyAlignment="1">
      <alignment vertical="center" wrapText="1"/>
    </xf>
    <xf numFmtId="0" fontId="137" fillId="0" borderId="0" xfId="0" applyFont="1" applyAlignment="1">
      <alignment vertical="center" wrapText="1"/>
    </xf>
    <xf numFmtId="0" fontId="137" fillId="0" borderId="0" xfId="0" applyFo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76" fillId="0" borderId="0" xfId="0" applyFont="1" applyFill="1">
      <alignment vertical="center"/>
    </xf>
    <xf numFmtId="49" fontId="3" fillId="0" borderId="0" xfId="0" applyNumberFormat="1" applyFont="1" applyAlignment="1" applyProtection="1">
      <alignment horizontal="right" vertical="center" wrapText="1"/>
    </xf>
    <xf numFmtId="0" fontId="76" fillId="7" borderId="0" xfId="0" applyFont="1" applyFill="1" applyAlignment="1">
      <alignment vertical="center"/>
    </xf>
    <xf numFmtId="176" fontId="45" fillId="0" borderId="240" xfId="0" applyNumberFormat="1" applyFont="1" applyBorder="1" applyAlignment="1">
      <alignment horizontal="right"/>
    </xf>
    <xf numFmtId="0" fontId="138" fillId="7" borderId="104" xfId="0" applyFont="1" applyFill="1" applyBorder="1" applyAlignment="1" applyProtection="1">
      <alignment vertical="center"/>
    </xf>
    <xf numFmtId="0" fontId="137" fillId="0" borderId="16" xfId="0" applyFont="1" applyBorder="1">
      <alignment vertical="center"/>
    </xf>
    <xf numFmtId="0" fontId="137" fillId="0" borderId="0" xfId="0" applyFont="1" applyAlignment="1">
      <alignment horizontal="left" vertical="center"/>
    </xf>
    <xf numFmtId="0" fontId="137" fillId="0" borderId="0" xfId="0" applyFont="1" applyBorder="1">
      <alignment vertical="center"/>
    </xf>
    <xf numFmtId="0" fontId="143" fillId="0" borderId="0" xfId="1" applyFont="1">
      <alignment vertical="center"/>
    </xf>
    <xf numFmtId="0" fontId="136" fillId="0" borderId="0" xfId="0" applyFont="1" applyBorder="1" applyAlignment="1">
      <alignment vertical="center" wrapText="1"/>
    </xf>
    <xf numFmtId="0" fontId="136" fillId="0" borderId="0" xfId="0" applyFont="1" applyFill="1" applyBorder="1" applyAlignment="1">
      <alignment horizontal="left" vertical="center"/>
    </xf>
    <xf numFmtId="0" fontId="144" fillId="0" borderId="0" xfId="0" applyFont="1" applyFill="1" applyBorder="1" applyAlignment="1">
      <alignment horizontal="center" vertical="center"/>
    </xf>
    <xf numFmtId="0" fontId="137" fillId="0" borderId="0" xfId="0" applyFont="1" applyFill="1">
      <alignment vertical="center"/>
    </xf>
    <xf numFmtId="0" fontId="138" fillId="7" borderId="245" xfId="0" applyFont="1" applyFill="1" applyBorder="1" applyAlignment="1" applyProtection="1">
      <alignment vertical="center"/>
    </xf>
    <xf numFmtId="0" fontId="138" fillId="7" borderId="243" xfId="0" applyFont="1" applyFill="1" applyBorder="1" applyAlignment="1" applyProtection="1">
      <alignment vertical="center"/>
    </xf>
    <xf numFmtId="0" fontId="138" fillId="7" borderId="246" xfId="0" applyFont="1" applyFill="1" applyBorder="1" applyAlignment="1" applyProtection="1">
      <alignment vertical="center"/>
    </xf>
    <xf numFmtId="3" fontId="139" fillId="7" borderId="247" xfId="0" applyNumberFormat="1" applyFont="1" applyFill="1" applyBorder="1" applyAlignment="1" applyProtection="1">
      <alignment vertical="center"/>
    </xf>
    <xf numFmtId="191" fontId="140" fillId="7" borderId="244" xfId="0" applyNumberFormat="1" applyFont="1" applyFill="1" applyBorder="1" applyAlignment="1" applyProtection="1">
      <alignment horizontal="center" vertical="center"/>
    </xf>
    <xf numFmtId="3" fontId="138" fillId="7" borderId="243" xfId="0" applyNumberFormat="1" applyFont="1" applyFill="1" applyBorder="1" applyAlignment="1" applyProtection="1">
      <alignment vertical="center"/>
    </xf>
    <xf numFmtId="191" fontId="140" fillId="7" borderId="248" xfId="0" applyNumberFormat="1" applyFont="1" applyFill="1" applyBorder="1" applyAlignment="1" applyProtection="1">
      <alignment horizontal="center" vertical="center"/>
    </xf>
    <xf numFmtId="0" fontId="63" fillId="0" borderId="233" xfId="0" applyFont="1" applyBorder="1" applyAlignment="1">
      <alignment horizontal="center" vertical="center"/>
    </xf>
    <xf numFmtId="0" fontId="138" fillId="7" borderId="249" xfId="0" applyFont="1" applyFill="1" applyBorder="1" applyAlignment="1" applyProtection="1">
      <alignment vertical="center"/>
    </xf>
    <xf numFmtId="0" fontId="138" fillId="7" borderId="250" xfId="0" applyFont="1" applyFill="1" applyBorder="1" applyAlignment="1" applyProtection="1">
      <alignment horizontal="right" vertical="center"/>
    </xf>
    <xf numFmtId="0" fontId="139" fillId="34" borderId="249" xfId="1" applyFont="1" applyFill="1" applyBorder="1" applyAlignment="1" applyProtection="1">
      <alignment vertical="center" wrapText="1"/>
    </xf>
    <xf numFmtId="0" fontId="139" fillId="34" borderId="251" xfId="1" applyFont="1" applyFill="1" applyBorder="1" applyAlignment="1" applyProtection="1">
      <alignment vertical="center"/>
    </xf>
    <xf numFmtId="0" fontId="139" fillId="34" borderId="249" xfId="1" applyFont="1" applyFill="1" applyBorder="1" applyAlignment="1" applyProtection="1">
      <alignment horizontal="right" vertical="center" wrapText="1"/>
    </xf>
    <xf numFmtId="0" fontId="139" fillId="7" borderId="251" xfId="1" applyFont="1" applyFill="1" applyBorder="1" applyAlignment="1" applyProtection="1">
      <alignment vertical="center" wrapText="1"/>
    </xf>
    <xf numFmtId="0" fontId="139" fillId="7" borderId="251" xfId="1" applyFont="1" applyFill="1" applyBorder="1" applyAlignment="1" applyProtection="1">
      <alignment vertical="center"/>
    </xf>
    <xf numFmtId="0" fontId="139" fillId="7" borderId="251" xfId="1" applyFont="1" applyFill="1" applyBorder="1" applyAlignment="1" applyProtection="1">
      <alignment horizontal="right" vertical="center" wrapText="1"/>
    </xf>
    <xf numFmtId="0" fontId="139" fillId="34" borderId="251" xfId="1" applyFont="1" applyFill="1" applyBorder="1" applyAlignment="1" applyProtection="1">
      <alignment vertical="center" wrapText="1"/>
    </xf>
    <xf numFmtId="0" fontId="139" fillId="34" borderId="252" xfId="1" applyFont="1" applyFill="1" applyBorder="1" applyAlignment="1" applyProtection="1">
      <alignment vertical="center" wrapText="1"/>
    </xf>
    <xf numFmtId="0" fontId="145" fillId="0" borderId="253" xfId="0" applyFont="1" applyBorder="1" applyAlignment="1">
      <alignment horizontal="center" vertical="center"/>
    </xf>
    <xf numFmtId="0" fontId="62" fillId="0" borderId="100" xfId="0" applyFont="1" applyBorder="1" applyAlignment="1">
      <alignment horizontal="center" vertical="center" shrinkToFit="1"/>
    </xf>
    <xf numFmtId="0" fontId="62" fillId="0" borderId="99" xfId="0" applyFont="1" applyBorder="1" applyAlignment="1">
      <alignment horizontal="center" vertical="center" shrinkToFit="1"/>
    </xf>
    <xf numFmtId="0" fontId="62" fillId="0" borderId="230" xfId="0" applyFont="1" applyBorder="1" applyAlignment="1">
      <alignment horizontal="center" vertical="center" shrinkToFit="1"/>
    </xf>
    <xf numFmtId="0" fontId="62" fillId="0" borderId="241" xfId="0" applyFont="1" applyBorder="1" applyAlignment="1">
      <alignment horizontal="center" vertical="center" shrinkToFit="1"/>
    </xf>
    <xf numFmtId="0" fontId="62" fillId="0" borderId="236" xfId="0" applyFont="1" applyBorder="1" applyAlignment="1">
      <alignment horizontal="center" shrinkToFit="1"/>
    </xf>
    <xf numFmtId="0" fontId="62" fillId="0" borderId="237" xfId="0" applyFont="1" applyBorder="1" applyAlignment="1">
      <alignment horizontal="center" shrinkToFit="1"/>
    </xf>
    <xf numFmtId="0" fontId="62" fillId="0" borderId="235" xfId="0" applyFont="1" applyBorder="1" applyAlignment="1">
      <alignment horizontal="center" vertical="center" shrinkToFit="1"/>
    </xf>
    <xf numFmtId="0" fontId="62" fillId="12" borderId="100" xfId="0" applyFont="1" applyFill="1" applyBorder="1" applyAlignment="1" applyProtection="1">
      <alignment horizontal="center" vertical="center" shrinkToFit="1"/>
    </xf>
    <xf numFmtId="0" fontId="62" fillId="12" borderId="98" xfId="0" applyFont="1" applyFill="1" applyBorder="1" applyAlignment="1" applyProtection="1">
      <alignment horizontal="center" vertical="center" shrinkToFit="1"/>
    </xf>
    <xf numFmtId="0" fontId="62" fillId="0" borderId="98" xfId="0" applyFont="1" applyFill="1" applyBorder="1" applyAlignment="1" applyProtection="1">
      <alignment horizontal="center" vertical="center" shrinkToFit="1"/>
    </xf>
    <xf numFmtId="0" fontId="62" fillId="12" borderId="235" xfId="0" applyFont="1" applyFill="1" applyBorder="1" applyAlignment="1" applyProtection="1">
      <alignment horizontal="center" vertical="center" shrinkToFit="1"/>
    </xf>
    <xf numFmtId="0" fontId="14" fillId="30" borderId="227" xfId="0" applyFont="1" applyFill="1" applyBorder="1" applyAlignment="1">
      <alignment vertical="center" wrapText="1"/>
    </xf>
    <xf numFmtId="0" fontId="14" fillId="30" borderId="228" xfId="0" applyFont="1" applyFill="1" applyBorder="1" applyAlignment="1">
      <alignment vertical="center" wrapText="1"/>
    </xf>
    <xf numFmtId="192" fontId="45" fillId="0" borderId="178" xfId="21" applyNumberFormat="1" applyFont="1" applyBorder="1" applyAlignment="1">
      <alignment horizontal="center" vertical="top"/>
    </xf>
    <xf numFmtId="192" fontId="45" fillId="0" borderId="163" xfId="21" applyNumberFormat="1" applyFont="1" applyBorder="1" applyAlignment="1">
      <alignment horizontal="center" vertical="top"/>
    </xf>
    <xf numFmtId="0" fontId="147" fillId="0" borderId="0" xfId="0" applyFont="1" applyAlignment="1">
      <alignment vertical="center"/>
    </xf>
    <xf numFmtId="0" fontId="125" fillId="0" borderId="0" xfId="1" applyFont="1" applyBorder="1" applyAlignment="1">
      <alignment vertical="center"/>
    </xf>
    <xf numFmtId="1" fontId="153" fillId="0" borderId="4" xfId="0" applyNumberFormat="1" applyFont="1" applyBorder="1" applyAlignment="1">
      <alignment horizontal="right" vertical="top"/>
    </xf>
    <xf numFmtId="0" fontId="130" fillId="0" borderId="4" xfId="0" applyFont="1" applyFill="1" applyBorder="1" applyAlignment="1">
      <alignment vertical="top" wrapText="1"/>
    </xf>
    <xf numFmtId="0" fontId="48" fillId="0" borderId="0" xfId="21" applyFont="1">
      <alignment vertical="center"/>
    </xf>
    <xf numFmtId="0" fontId="48" fillId="0" borderId="0" xfId="21" applyFont="1" applyBorder="1">
      <alignment vertical="center"/>
    </xf>
    <xf numFmtId="0" fontId="48" fillId="0" borderId="0" xfId="0" applyFont="1" applyAlignment="1">
      <alignment vertical="center" shrinkToFit="1"/>
    </xf>
    <xf numFmtId="0" fontId="48" fillId="0" borderId="0" xfId="0" applyFont="1" applyBorder="1" applyAlignment="1">
      <alignment vertical="center" shrinkToFit="1"/>
    </xf>
    <xf numFmtId="41" fontId="48" fillId="0" borderId="0" xfId="0" applyNumberFormat="1" applyFont="1" applyBorder="1" applyAlignment="1">
      <alignment horizontal="left" vertical="center" shrinkToFit="1"/>
    </xf>
    <xf numFmtId="0" fontId="48" fillId="0" borderId="0" xfId="0" applyFont="1" applyBorder="1" applyAlignment="1">
      <alignment horizontal="left" vertical="center" shrinkToFit="1"/>
    </xf>
    <xf numFmtId="0" fontId="48" fillId="0" borderId="0" xfId="0" applyFont="1" applyAlignment="1">
      <alignment horizontal="left" vertical="center" shrinkToFit="1"/>
    </xf>
    <xf numFmtId="41" fontId="48" fillId="0" borderId="0" xfId="0" applyNumberFormat="1" applyFont="1" applyAlignment="1">
      <alignment horizontal="left" vertical="center" shrinkToFit="1"/>
    </xf>
    <xf numFmtId="5" fontId="48" fillId="0" borderId="0" xfId="0" applyNumberFormat="1" applyFont="1" applyAlignment="1">
      <alignment horizontal="right" vertical="center" shrinkToFit="1"/>
    </xf>
    <xf numFmtId="42" fontId="151" fillId="0" borderId="113" xfId="0" applyNumberFormat="1" applyFont="1" applyFill="1" applyBorder="1" applyAlignment="1">
      <alignment vertical="center" shrinkToFit="1"/>
    </xf>
    <xf numFmtId="42" fontId="151" fillId="12" borderId="113" xfId="0" applyNumberFormat="1" applyFont="1" applyFill="1" applyBorder="1" applyAlignment="1">
      <alignment vertical="center" shrinkToFit="1"/>
    </xf>
    <xf numFmtId="42" fontId="151" fillId="0" borderId="13" xfId="0" applyNumberFormat="1" applyFont="1" applyFill="1" applyBorder="1" applyAlignment="1" applyProtection="1">
      <alignment vertical="center" shrinkToFit="1"/>
    </xf>
    <xf numFmtId="3" fontId="152" fillId="0" borderId="0" xfId="0" applyNumberFormat="1" applyFont="1" applyBorder="1" applyAlignment="1">
      <alignment vertical="center" shrinkToFit="1"/>
    </xf>
    <xf numFmtId="3" fontId="152" fillId="12" borderId="0" xfId="0" applyNumberFormat="1" applyFont="1" applyFill="1" applyBorder="1" applyAlignment="1">
      <alignment vertical="center" shrinkToFit="1"/>
    </xf>
    <xf numFmtId="3" fontId="152" fillId="0" borderId="0" xfId="0" applyNumberFormat="1" applyFont="1" applyFill="1" applyBorder="1" applyAlignment="1">
      <alignment vertical="center" shrinkToFit="1"/>
    </xf>
    <xf numFmtId="0" fontId="124" fillId="0" borderId="14" xfId="0" applyFont="1" applyBorder="1" applyAlignment="1">
      <alignment horizontal="center" wrapText="1"/>
    </xf>
    <xf numFmtId="0" fontId="124" fillId="0" borderId="9" xfId="0" applyFont="1" applyBorder="1" applyAlignment="1">
      <alignment horizontal="center" wrapText="1"/>
    </xf>
    <xf numFmtId="0" fontId="124" fillId="12" borderId="14" xfId="0" applyFont="1" applyFill="1" applyBorder="1" applyAlignment="1">
      <alignment horizontal="center" wrapText="1"/>
    </xf>
    <xf numFmtId="0" fontId="124" fillId="12" borderId="9" xfId="0" applyFont="1" applyFill="1" applyBorder="1" applyAlignment="1">
      <alignment horizontal="center" wrapText="1"/>
    </xf>
    <xf numFmtId="0" fontId="124" fillId="0" borderId="14" xfId="0" applyNumberFormat="1" applyFont="1" applyBorder="1" applyAlignment="1">
      <alignment vertical="center"/>
    </xf>
    <xf numFmtId="0" fontId="124" fillId="0" borderId="14" xfId="0" applyFont="1" applyFill="1" applyBorder="1" applyAlignment="1">
      <alignment horizontal="center" wrapText="1"/>
    </xf>
    <xf numFmtId="0" fontId="124" fillId="0" borderId="0" xfId="0" applyFont="1" applyAlignment="1">
      <alignment horizontal="center" wrapText="1"/>
    </xf>
    <xf numFmtId="0" fontId="124" fillId="12" borderId="0" xfId="0" applyFont="1" applyFill="1" applyAlignment="1">
      <alignment horizontal="center" wrapText="1"/>
    </xf>
    <xf numFmtId="0" fontId="52" fillId="0" borderId="0" xfId="1" applyFont="1" applyBorder="1" applyAlignment="1">
      <alignment vertical="center" wrapText="1"/>
    </xf>
    <xf numFmtId="0" fontId="124" fillId="0" borderId="0" xfId="0" applyFont="1" applyBorder="1" applyAlignment="1">
      <alignment horizontal="center" wrapText="1"/>
    </xf>
    <xf numFmtId="0" fontId="29" fillId="12" borderId="9" xfId="0" applyFont="1" applyFill="1" applyBorder="1" applyAlignment="1">
      <alignment vertical="top" textRotation="255"/>
    </xf>
    <xf numFmtId="42" fontId="151" fillId="0" borderId="96" xfId="0" applyNumberFormat="1" applyFont="1" applyFill="1" applyBorder="1" applyAlignment="1">
      <alignment horizontal="left" vertical="center" shrinkToFit="1"/>
    </xf>
    <xf numFmtId="0" fontId="124" fillId="0" borderId="14" xfId="0" applyFont="1" applyBorder="1" applyAlignment="1">
      <alignment horizontal="center" shrinkToFit="1"/>
    </xf>
    <xf numFmtId="0" fontId="124" fillId="0" borderId="9" xfId="0" applyFont="1" applyBorder="1" applyAlignment="1">
      <alignment horizontal="center" shrinkToFit="1"/>
    </xf>
    <xf numFmtId="0" fontId="131" fillId="12" borderId="255" xfId="1" applyFont="1" applyFill="1" applyBorder="1" applyAlignment="1">
      <alignment horizontal="center" vertical="center" shrinkToFit="1"/>
    </xf>
    <xf numFmtId="0" fontId="131" fillId="12" borderId="108" xfId="1" applyFont="1" applyFill="1" applyBorder="1" applyAlignment="1">
      <alignment horizontal="center" vertical="center" shrinkToFit="1"/>
    </xf>
    <xf numFmtId="0" fontId="131" fillId="0" borderId="254" xfId="1" applyFont="1" applyBorder="1" applyAlignment="1">
      <alignment horizontal="center" vertical="center" shrinkToFit="1"/>
    </xf>
    <xf numFmtId="0" fontId="131" fillId="0" borderId="255" xfId="1" applyFont="1" applyBorder="1" applyAlignment="1">
      <alignment horizontal="center" vertical="center" shrinkToFit="1"/>
    </xf>
    <xf numFmtId="0" fontId="131" fillId="0" borderId="108" xfId="1" applyFont="1" applyBorder="1" applyAlignment="1">
      <alignment horizontal="center" vertical="center" shrinkToFit="1"/>
    </xf>
    <xf numFmtId="0" fontId="131" fillId="12" borderId="254" xfId="1" applyFont="1" applyFill="1" applyBorder="1" applyAlignment="1">
      <alignment horizontal="center" vertical="center" shrinkToFit="1"/>
    </xf>
    <xf numFmtId="42" fontId="155" fillId="12" borderId="96" xfId="1" applyNumberFormat="1" applyFont="1" applyFill="1" applyBorder="1" applyAlignment="1">
      <alignment horizontal="left" vertical="center" shrinkToFit="1"/>
    </xf>
    <xf numFmtId="42" fontId="151" fillId="0" borderId="96" xfId="21" applyNumberFormat="1" applyFont="1" applyBorder="1" applyAlignment="1">
      <alignment horizontal="left" vertical="center" shrinkToFit="1"/>
    </xf>
    <xf numFmtId="0" fontId="58" fillId="0" borderId="1" xfId="0" applyFont="1" applyBorder="1">
      <alignment vertical="center"/>
    </xf>
    <xf numFmtId="0" fontId="131" fillId="0" borderId="7" xfId="1" applyFont="1" applyBorder="1" applyAlignment="1">
      <alignment horizontal="center" wrapText="1"/>
    </xf>
    <xf numFmtId="0" fontId="131" fillId="0" borderId="5" xfId="1" applyFont="1" applyBorder="1" applyAlignment="1">
      <alignment horizontal="center" wrapText="1"/>
    </xf>
    <xf numFmtId="0" fontId="131" fillId="0" borderId="14" xfId="1" applyFont="1" applyBorder="1" applyAlignment="1">
      <alignment horizontal="center" wrapText="1"/>
    </xf>
    <xf numFmtId="0" fontId="132" fillId="0" borderId="0" xfId="0" applyFont="1" applyFill="1" applyAlignment="1">
      <alignment vertical="center"/>
    </xf>
    <xf numFmtId="0" fontId="132" fillId="0" borderId="0" xfId="0" applyFont="1" applyAlignment="1">
      <alignment vertical="center"/>
    </xf>
    <xf numFmtId="0" fontId="124" fillId="12" borderId="0" xfId="0" applyFont="1" applyFill="1" applyBorder="1" applyAlignment="1">
      <alignment horizontal="center" wrapText="1"/>
    </xf>
    <xf numFmtId="0" fontId="131" fillId="0" borderId="0" xfId="1" applyFont="1" applyBorder="1" applyAlignment="1">
      <alignment horizontal="center" wrapText="1"/>
    </xf>
    <xf numFmtId="0" fontId="131" fillId="12" borderId="0" xfId="1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 vertical="center" wrapText="1"/>
    </xf>
    <xf numFmtId="3" fontId="155" fillId="12" borderId="0" xfId="1" applyNumberFormat="1" applyFont="1" applyFill="1" applyBorder="1" applyAlignment="1">
      <alignment vertical="center" shrinkToFit="1"/>
    </xf>
    <xf numFmtId="3" fontId="155" fillId="0" borderId="0" xfId="1" applyNumberFormat="1" applyFont="1" applyBorder="1" applyAlignment="1">
      <alignment vertical="center" shrinkToFit="1"/>
    </xf>
    <xf numFmtId="0" fontId="155" fillId="12" borderId="97" xfId="1" applyFont="1" applyFill="1" applyBorder="1" applyAlignment="1">
      <alignment horizontal="right" vertical="center" shrinkToFit="1"/>
    </xf>
    <xf numFmtId="0" fontId="155" fillId="0" borderId="118" xfId="1" applyFont="1" applyBorder="1" applyAlignment="1">
      <alignment vertical="center" shrinkToFit="1"/>
    </xf>
    <xf numFmtId="0" fontId="155" fillId="12" borderId="118" xfId="1" applyFont="1" applyFill="1" applyBorder="1" applyAlignment="1">
      <alignment vertical="center" shrinkToFit="1"/>
    </xf>
    <xf numFmtId="0" fontId="155" fillId="12" borderId="97" xfId="1" applyFont="1" applyFill="1" applyBorder="1" applyAlignment="1">
      <alignment vertical="center" shrinkToFit="1"/>
    </xf>
    <xf numFmtId="3" fontId="155" fillId="12" borderId="145" xfId="1" applyNumberFormat="1" applyFont="1" applyFill="1" applyBorder="1" applyAlignment="1">
      <alignment vertical="center" shrinkToFit="1"/>
    </xf>
    <xf numFmtId="0" fontId="131" fillId="12" borderId="145" xfId="1" applyFont="1" applyFill="1" applyBorder="1" applyAlignment="1">
      <alignment horizontal="center" wrapText="1"/>
    </xf>
    <xf numFmtId="0" fontId="124" fillId="0" borderId="108" xfId="0" applyFont="1" applyBorder="1" applyAlignment="1">
      <alignment horizontal="center" vertical="center" shrinkToFit="1"/>
    </xf>
    <xf numFmtId="0" fontId="124" fillId="0" borderId="115" xfId="0" applyFont="1" applyBorder="1" applyAlignment="1">
      <alignment horizontal="center" vertical="center" shrinkToFit="1"/>
    </xf>
    <xf numFmtId="0" fontId="124" fillId="0" borderId="254" xfId="0" applyFont="1" applyBorder="1" applyAlignment="1">
      <alignment horizontal="center" vertical="center" shrinkToFit="1"/>
    </xf>
    <xf numFmtId="0" fontId="124" fillId="12" borderId="254" xfId="0" applyFont="1" applyFill="1" applyBorder="1" applyAlignment="1">
      <alignment horizontal="center" vertical="center" shrinkToFit="1"/>
    </xf>
    <xf numFmtId="0" fontId="124" fillId="12" borderId="108" xfId="0" applyFont="1" applyFill="1" applyBorder="1" applyAlignment="1">
      <alignment horizontal="center" vertical="center" shrinkToFit="1"/>
    </xf>
    <xf numFmtId="0" fontId="124" fillId="12" borderId="115" xfId="0" applyFont="1" applyFill="1" applyBorder="1" applyAlignment="1">
      <alignment horizontal="center" vertical="center" shrinkToFit="1"/>
    </xf>
    <xf numFmtId="0" fontId="156" fillId="12" borderId="7" xfId="0" applyFont="1" applyFill="1" applyBorder="1" applyAlignment="1">
      <alignment textRotation="255"/>
    </xf>
    <xf numFmtId="0" fontId="55" fillId="0" borderId="256" xfId="1" applyFont="1" applyBorder="1">
      <alignment vertical="center"/>
    </xf>
    <xf numFmtId="0" fontId="157" fillId="0" borderId="0" xfId="0" applyFont="1">
      <alignment vertical="center"/>
    </xf>
    <xf numFmtId="0" fontId="158" fillId="0" borderId="0" xfId="21" applyFont="1">
      <alignment vertical="center"/>
    </xf>
    <xf numFmtId="0" fontId="159" fillId="0" borderId="0" xfId="21" applyFont="1">
      <alignment vertical="center"/>
    </xf>
    <xf numFmtId="0" fontId="160" fillId="0" borderId="0" xfId="0" applyFont="1">
      <alignment vertical="center"/>
    </xf>
    <xf numFmtId="185" fontId="142" fillId="10" borderId="22" xfId="0" applyNumberFormat="1" applyFont="1" applyFill="1" applyBorder="1" applyAlignment="1">
      <alignment horizontal="center" vertical="center" shrinkToFit="1"/>
    </xf>
    <xf numFmtId="185" fontId="142" fillId="10" borderId="11" xfId="0" applyNumberFormat="1" applyFont="1" applyFill="1" applyBorder="1" applyAlignment="1">
      <alignment vertical="center" shrinkToFit="1"/>
    </xf>
    <xf numFmtId="185" fontId="142" fillId="10" borderId="0" xfId="0" applyNumberFormat="1" applyFont="1" applyFill="1" applyAlignment="1">
      <alignment horizontal="center" vertical="center" shrinkToFit="1"/>
    </xf>
    <xf numFmtId="0" fontId="55" fillId="0" borderId="0" xfId="1" applyFont="1" applyBorder="1" applyAlignment="1">
      <alignment horizontal="left"/>
    </xf>
    <xf numFmtId="0" fontId="143" fillId="0" borderId="0" xfId="1" applyFont="1" applyBorder="1">
      <alignment vertical="center"/>
    </xf>
    <xf numFmtId="0" fontId="162" fillId="0" borderId="0" xfId="0" applyFont="1" applyFill="1" applyBorder="1" applyAlignment="1">
      <alignment vertical="center"/>
    </xf>
    <xf numFmtId="0" fontId="162" fillId="0" borderId="0" xfId="0" applyFont="1" applyBorder="1" applyAlignment="1">
      <alignment vertical="center"/>
    </xf>
    <xf numFmtId="0" fontId="161" fillId="0" borderId="0" xfId="0" applyFont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17" fillId="0" borderId="0" xfId="0" applyFont="1" applyBorder="1" applyAlignment="1">
      <alignment horizontal="left" vertical="center"/>
    </xf>
    <xf numFmtId="0" fontId="117" fillId="0" borderId="0" xfId="0" applyFont="1" applyAlignment="1">
      <alignment horizontal="left" vertical="center"/>
    </xf>
    <xf numFmtId="0" fontId="74" fillId="0" borderId="0" xfId="0" applyFont="1" applyFill="1" applyBorder="1" applyAlignment="1">
      <alignment horizontal="left" vertical="top"/>
    </xf>
    <xf numFmtId="0" fontId="102" fillId="0" borderId="0" xfId="0" applyFont="1" applyBorder="1" applyAlignment="1">
      <alignment horizontal="left" vertical="top"/>
    </xf>
    <xf numFmtId="0" fontId="119" fillId="0" borderId="0" xfId="0" applyFont="1" applyBorder="1" applyAlignment="1">
      <alignment horizontal="left" wrapText="1"/>
    </xf>
    <xf numFmtId="0" fontId="86" fillId="0" borderId="0" xfId="0" applyFont="1" applyBorder="1" applyAlignment="1">
      <alignment horizontal="left" wrapText="1"/>
    </xf>
    <xf numFmtId="0" fontId="163" fillId="0" borderId="0" xfId="0" applyFont="1" applyFill="1" applyBorder="1" applyAlignment="1">
      <alignment vertical="center" wrapText="1"/>
    </xf>
    <xf numFmtId="0" fontId="157" fillId="0" borderId="0" xfId="0" applyFont="1" applyAlignment="1">
      <alignment vertical="center" wrapText="1"/>
    </xf>
    <xf numFmtId="0" fontId="157" fillId="0" borderId="18" xfId="0" applyFont="1" applyBorder="1" applyAlignment="1">
      <alignment vertical="center" wrapText="1"/>
    </xf>
    <xf numFmtId="0" fontId="171" fillId="0" borderId="18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166" fillId="0" borderId="0" xfId="0" applyFont="1" applyAlignment="1">
      <alignment vertical="center" wrapText="1"/>
    </xf>
    <xf numFmtId="0" fontId="50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vertical="center"/>
    </xf>
    <xf numFmtId="0" fontId="8" fillId="0" borderId="268" xfId="0" applyFont="1" applyFill="1" applyBorder="1" applyAlignment="1">
      <alignment horizontal="center" vertical="center"/>
    </xf>
    <xf numFmtId="0" fontId="123" fillId="0" borderId="261" xfId="0" applyFont="1" applyBorder="1" applyAlignment="1">
      <alignment vertical="center" wrapText="1"/>
    </xf>
    <xf numFmtId="0" fontId="168" fillId="0" borderId="18" xfId="0" applyFont="1" applyBorder="1" applyAlignment="1">
      <alignment vertical="center" wrapText="1"/>
    </xf>
    <xf numFmtId="0" fontId="52" fillId="0" borderId="266" xfId="0" applyFont="1" applyBorder="1" applyAlignment="1">
      <alignment horizontal="right" vertical="center" textRotation="255"/>
    </xf>
    <xf numFmtId="0" fontId="52" fillId="0" borderId="269" xfId="0" applyFont="1" applyBorder="1" applyAlignment="1">
      <alignment horizontal="right" vertical="center" textRotation="255"/>
    </xf>
    <xf numFmtId="0" fontId="22" fillId="0" borderId="16" xfId="0" applyFont="1" applyBorder="1" applyAlignment="1" applyProtection="1">
      <alignment horizontal="left" vertical="center" wrapText="1"/>
    </xf>
    <xf numFmtId="0" fontId="98" fillId="14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1" fillId="0" borderId="0" xfId="0" applyFont="1">
      <alignment vertical="center"/>
    </xf>
    <xf numFmtId="0" fontId="5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 applyProtection="1">
      <alignment horizontal="left" vertical="center" wrapText="1"/>
    </xf>
    <xf numFmtId="0" fontId="98" fillId="0" borderId="0" xfId="0" applyFont="1" applyFill="1" applyBorder="1" applyAlignment="1">
      <alignment vertical="center"/>
    </xf>
    <xf numFmtId="176" fontId="17" fillId="0" borderId="22" xfId="0" applyNumberFormat="1" applyFont="1" applyBorder="1" applyAlignment="1" applyProtection="1">
      <alignment vertical="center" wrapText="1"/>
    </xf>
    <xf numFmtId="0" fontId="81" fillId="0" borderId="22" xfId="0" applyFont="1" applyFill="1" applyBorder="1" applyAlignment="1" applyProtection="1">
      <alignment horizontal="right" vertical="center"/>
    </xf>
    <xf numFmtId="0" fontId="22" fillId="0" borderId="22" xfId="0" applyFont="1" applyBorder="1" applyAlignment="1" applyProtection="1">
      <alignment horizontal="left" vertical="center" wrapText="1"/>
    </xf>
    <xf numFmtId="0" fontId="18" fillId="0" borderId="18" xfId="0" applyFont="1" applyBorder="1" applyAlignment="1">
      <alignment vertical="center" wrapText="1"/>
    </xf>
    <xf numFmtId="0" fontId="177" fillId="0" borderId="0" xfId="0" applyFont="1" applyAlignment="1">
      <alignment vertical="center" wrapText="1"/>
    </xf>
    <xf numFmtId="0" fontId="178" fillId="0" borderId="0" xfId="0" applyFont="1">
      <alignment vertical="center"/>
    </xf>
    <xf numFmtId="0" fontId="179" fillId="0" borderId="0" xfId="0" applyFont="1">
      <alignment vertical="center"/>
    </xf>
    <xf numFmtId="0" fontId="180" fillId="0" borderId="0" xfId="0" applyFont="1">
      <alignment vertical="center"/>
    </xf>
    <xf numFmtId="0" fontId="179" fillId="0" borderId="0" xfId="0" applyFont="1" applyFill="1" applyBorder="1" applyAlignment="1">
      <alignment horizontal="left" vertical="center"/>
    </xf>
    <xf numFmtId="0" fontId="178" fillId="0" borderId="0" xfId="21" applyFont="1">
      <alignment vertical="center"/>
    </xf>
    <xf numFmtId="0" fontId="181" fillId="0" borderId="0" xfId="21" applyFont="1">
      <alignment vertical="center"/>
    </xf>
    <xf numFmtId="0" fontId="181" fillId="0" borderId="0" xfId="21" applyFont="1" applyBorder="1">
      <alignment vertical="center"/>
    </xf>
    <xf numFmtId="0" fontId="182" fillId="0" borderId="0" xfId="0" applyFont="1" applyBorder="1" applyAlignment="1">
      <alignment vertical="center"/>
    </xf>
    <xf numFmtId="0" fontId="177" fillId="0" borderId="0" xfId="0" applyFont="1" applyFill="1" applyAlignment="1">
      <alignment vertical="center" wrapText="1"/>
    </xf>
    <xf numFmtId="0" fontId="177" fillId="0" borderId="0" xfId="0" applyFont="1" applyFill="1" applyBorder="1" applyAlignment="1">
      <alignment vertical="center" wrapText="1"/>
    </xf>
    <xf numFmtId="0" fontId="181" fillId="0" borderId="0" xfId="21" applyFont="1" applyFill="1">
      <alignment vertical="center"/>
    </xf>
    <xf numFmtId="188" fontId="183" fillId="0" borderId="0" xfId="0" applyNumberFormat="1" applyFont="1" applyFill="1" applyBorder="1" applyAlignment="1">
      <alignment vertical="center"/>
    </xf>
    <xf numFmtId="0" fontId="178" fillId="0" borderId="0" xfId="0" applyFont="1" applyBorder="1">
      <alignment vertical="center"/>
    </xf>
    <xf numFmtId="0" fontId="34" fillId="0" borderId="0" xfId="21" applyFont="1" applyFill="1" applyBorder="1">
      <alignment vertical="center"/>
    </xf>
    <xf numFmtId="0" fontId="25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85" fillId="0" borderId="0" xfId="0" applyFont="1" applyBorder="1" applyAlignment="1">
      <alignment vertical="center"/>
    </xf>
    <xf numFmtId="0" fontId="185" fillId="0" borderId="19" xfId="0" applyFont="1" applyBorder="1" applyAlignment="1">
      <alignment vertical="center"/>
    </xf>
    <xf numFmtId="0" fontId="185" fillId="0" borderId="0" xfId="0" applyFont="1" applyFill="1" applyBorder="1" applyAlignment="1">
      <alignment vertical="center"/>
    </xf>
    <xf numFmtId="0" fontId="185" fillId="0" borderId="19" xfId="0" applyFont="1" applyFill="1" applyBorder="1" applyAlignment="1">
      <alignment vertical="center"/>
    </xf>
    <xf numFmtId="0" fontId="185" fillId="0" borderId="1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86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50" fillId="0" borderId="0" xfId="1" applyFont="1" applyBorder="1" applyAlignment="1">
      <alignment horizontal="right" vertical="center"/>
    </xf>
    <xf numFmtId="3" fontId="184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5" fillId="0" borderId="55" xfId="0" applyFont="1" applyBorder="1" applyAlignment="1">
      <alignment wrapText="1"/>
    </xf>
    <xf numFmtId="0" fontId="44" fillId="0" borderId="273" xfId="21" applyBorder="1">
      <alignment vertical="center"/>
    </xf>
    <xf numFmtId="0" fontId="77" fillId="0" borderId="6" xfId="0" applyFont="1" applyFill="1" applyBorder="1" applyAlignment="1"/>
    <xf numFmtId="0" fontId="0" fillId="0" borderId="274" xfId="0" applyFill="1" applyBorder="1">
      <alignment vertical="center"/>
    </xf>
    <xf numFmtId="0" fontId="20" fillId="0" borderId="0" xfId="1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0" fillId="0" borderId="275" xfId="0" applyBorder="1">
      <alignment vertical="center"/>
    </xf>
    <xf numFmtId="0" fontId="30" fillId="0" borderId="0" xfId="0" applyFont="1" applyAlignment="1">
      <alignment vertical="center" wrapText="1"/>
    </xf>
    <xf numFmtId="0" fontId="30" fillId="0" borderId="0" xfId="0" applyFont="1" applyBorder="1">
      <alignment vertical="center"/>
    </xf>
    <xf numFmtId="176" fontId="9" fillId="0" borderId="0" xfId="0" applyNumberFormat="1" applyFont="1" applyFill="1" applyBorder="1" applyAlignment="1" applyProtection="1">
      <alignment horizontal="left" vertical="top" wrapText="1"/>
    </xf>
    <xf numFmtId="0" fontId="50" fillId="0" borderId="0" xfId="1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50" fillId="0" borderId="16" xfId="1" applyFont="1" applyFill="1" applyBorder="1" applyAlignment="1">
      <alignment vertical="center"/>
    </xf>
    <xf numFmtId="0" fontId="59" fillId="0" borderId="16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86" fillId="0" borderId="0" xfId="0" applyFont="1" applyBorder="1" applyAlignment="1">
      <alignment horizontal="left" wrapText="1"/>
    </xf>
    <xf numFmtId="0" fontId="169" fillId="0" borderId="0" xfId="0" applyFont="1" applyFill="1" applyBorder="1">
      <alignment vertical="center"/>
    </xf>
    <xf numFmtId="0" fontId="157" fillId="0" borderId="0" xfId="0" applyFont="1" applyFill="1" applyBorder="1">
      <alignment vertical="center"/>
    </xf>
    <xf numFmtId="0" fontId="157" fillId="0" borderId="16" xfId="0" applyFont="1" applyBorder="1">
      <alignment vertical="center"/>
    </xf>
    <xf numFmtId="0" fontId="168" fillId="0" borderId="0" xfId="0" applyFont="1" applyAlignment="1">
      <alignment vertical="top" wrapText="1"/>
    </xf>
    <xf numFmtId="0" fontId="136" fillId="0" borderId="0" xfId="0" applyFont="1" applyAlignment="1">
      <alignment vertical="center" wrapText="1"/>
    </xf>
    <xf numFmtId="0" fontId="136" fillId="0" borderId="0" xfId="0" applyFont="1" applyAlignment="1">
      <alignment vertical="top" wrapText="1"/>
    </xf>
    <xf numFmtId="0" fontId="142" fillId="0" borderId="0" xfId="0" applyFont="1">
      <alignment vertical="center"/>
    </xf>
    <xf numFmtId="0" fontId="141" fillId="0" borderId="0" xfId="0" applyFont="1">
      <alignment vertical="center"/>
    </xf>
    <xf numFmtId="0" fontId="142" fillId="0" borderId="0" xfId="0" applyFont="1" applyFill="1" applyBorder="1" applyAlignment="1">
      <alignment horizontal="center" vertical="center" wrapText="1"/>
    </xf>
    <xf numFmtId="0" fontId="142" fillId="0" borderId="0" xfId="0" applyFont="1" applyFill="1" applyBorder="1" applyAlignment="1">
      <alignment vertical="center"/>
    </xf>
    <xf numFmtId="0" fontId="142" fillId="0" borderId="0" xfId="0" applyFont="1" applyFill="1" applyBorder="1" applyAlignment="1">
      <alignment vertical="center" wrapText="1"/>
    </xf>
    <xf numFmtId="0" fontId="142" fillId="0" borderId="0" xfId="0" applyFont="1" applyFill="1" applyBorder="1" applyAlignment="1">
      <alignment horizontal="left" vertical="center"/>
    </xf>
    <xf numFmtId="0" fontId="142" fillId="0" borderId="0" xfId="0" applyFont="1" applyBorder="1" applyAlignment="1">
      <alignment horizontal="center" vertical="center"/>
    </xf>
    <xf numFmtId="0" fontId="142" fillId="0" borderId="0" xfId="0" applyFont="1" applyFill="1" applyBorder="1" applyAlignment="1">
      <alignment horizontal="left" vertical="center" wrapText="1"/>
    </xf>
    <xf numFmtId="176" fontId="142" fillId="0" borderId="0" xfId="0" applyNumberFormat="1" applyFont="1" applyFill="1" applyBorder="1" applyAlignment="1" applyProtection="1">
      <alignment horizontal="left" vertical="top" wrapText="1"/>
    </xf>
    <xf numFmtId="0" fontId="142" fillId="0" borderId="0" xfId="1" applyFont="1" applyFill="1" applyBorder="1" applyAlignment="1">
      <alignment horizontal="left" vertical="center"/>
    </xf>
    <xf numFmtId="0" fontId="142" fillId="0" borderId="0" xfId="1" applyFont="1" applyFill="1" applyBorder="1" applyAlignment="1">
      <alignment horizontal="left"/>
    </xf>
    <xf numFmtId="0" fontId="142" fillId="0" borderId="0" xfId="1" applyFont="1" applyFill="1" applyBorder="1" applyAlignment="1">
      <alignment horizontal="left" vertical="top"/>
    </xf>
    <xf numFmtId="0" fontId="136" fillId="0" borderId="0" xfId="0" applyFont="1" applyFill="1" applyBorder="1" applyAlignment="1">
      <alignment horizontal="left" vertical="center" wrapText="1"/>
    </xf>
    <xf numFmtId="176" fontId="22" fillId="3" borderId="20" xfId="0" applyNumberFormat="1" applyFont="1" applyFill="1" applyBorder="1" applyAlignment="1">
      <alignment vertical="top"/>
    </xf>
    <xf numFmtId="176" fontId="22" fillId="3" borderId="49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wrapText="1"/>
    </xf>
    <xf numFmtId="0" fontId="5" fillId="3" borderId="50" xfId="0" applyFont="1" applyFill="1" applyBorder="1" applyAlignment="1">
      <alignment horizontal="center" wrapText="1"/>
    </xf>
    <xf numFmtId="176" fontId="22" fillId="3" borderId="18" xfId="0" applyNumberFormat="1" applyFont="1" applyFill="1" applyBorder="1" applyAlignment="1">
      <alignment vertical="top"/>
    </xf>
    <xf numFmtId="0" fontId="17" fillId="0" borderId="18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0" fillId="38" borderId="185" xfId="0" applyFont="1" applyFill="1" applyBorder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0" xfId="0" applyBorder="1" applyAlignment="1">
      <alignment vertical="center"/>
    </xf>
    <xf numFmtId="0" fontId="102" fillId="0" borderId="18" xfId="0" applyFont="1" applyBorder="1" applyAlignment="1">
      <alignment vertical="center"/>
    </xf>
    <xf numFmtId="0" fontId="102" fillId="0" borderId="0" xfId="0" applyFont="1" applyBorder="1" applyAlignment="1">
      <alignment vertical="center"/>
    </xf>
    <xf numFmtId="0" fontId="92" fillId="0" borderId="0" xfId="21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horizontal="center" vertical="center"/>
    </xf>
    <xf numFmtId="0" fontId="194" fillId="0" borderId="0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104" fillId="0" borderId="11" xfId="0" applyFont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25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/>
    </xf>
    <xf numFmtId="0" fontId="195" fillId="0" borderId="0" xfId="0" applyFont="1" applyFill="1" applyBorder="1" applyAlignment="1">
      <alignment vertical="center" wrapText="1"/>
    </xf>
    <xf numFmtId="0" fontId="0" fillId="0" borderId="286" xfId="0" applyBorder="1">
      <alignment vertical="center"/>
    </xf>
    <xf numFmtId="0" fontId="119" fillId="0" borderId="285" xfId="0" applyFont="1" applyBorder="1" applyAlignment="1">
      <alignment horizontal="left" wrapText="1"/>
    </xf>
    <xf numFmtId="0" fontId="197" fillId="0" borderId="0" xfId="0" applyFont="1">
      <alignment vertical="center"/>
    </xf>
    <xf numFmtId="0" fontId="0" fillId="0" borderId="18" xfId="0" applyFill="1" applyBorder="1">
      <alignment vertical="center"/>
    </xf>
    <xf numFmtId="0" fontId="86" fillId="0" borderId="22" xfId="0" applyFont="1" applyBorder="1" applyAlignment="1">
      <alignment wrapText="1"/>
    </xf>
    <xf numFmtId="0" fontId="86" fillId="0" borderId="16" xfId="0" applyFont="1" applyBorder="1" applyAlignment="1">
      <alignment wrapText="1"/>
    </xf>
    <xf numFmtId="0" fontId="86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177" fontId="17" fillId="0" borderId="0" xfId="0" applyNumberFormat="1" applyFont="1" applyFill="1" applyBorder="1" applyAlignment="1">
      <alignment horizontal="right" vertical="center" wrapText="1"/>
    </xf>
    <xf numFmtId="0" fontId="198" fillId="0" borderId="0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177" fontId="17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 shrinkToFit="1"/>
    </xf>
    <xf numFmtId="0" fontId="21" fillId="21" borderId="38" xfId="0" applyFont="1" applyFill="1" applyBorder="1" applyAlignment="1">
      <alignment horizontal="center" vertical="center" shrinkToFit="1"/>
    </xf>
    <xf numFmtId="0" fontId="86" fillId="0" borderId="22" xfId="0" applyFont="1" applyFill="1" applyBorder="1" applyAlignment="1">
      <alignment wrapText="1"/>
    </xf>
    <xf numFmtId="0" fontId="201" fillId="0" borderId="0" xfId="0" applyFont="1" applyFill="1" applyBorder="1" applyAlignment="1">
      <alignment horizontal="center" vertical="center"/>
    </xf>
    <xf numFmtId="0" fontId="202" fillId="0" borderId="0" xfId="21" applyFont="1" applyFill="1" applyBorder="1" applyAlignment="1">
      <alignment horizontal="left" vertical="center" wrapText="1"/>
    </xf>
    <xf numFmtId="0" fontId="137" fillId="0" borderId="0" xfId="21" applyFont="1">
      <alignment vertical="center"/>
    </xf>
    <xf numFmtId="0" fontId="144" fillId="0" borderId="0" xfId="0" applyFont="1" applyFill="1" applyBorder="1" applyAlignment="1">
      <alignment horizontal="left" vertical="center"/>
    </xf>
    <xf numFmtId="0" fontId="199" fillId="0" borderId="0" xfId="0" applyFont="1" applyFill="1" applyBorder="1">
      <alignment vertical="center"/>
    </xf>
    <xf numFmtId="0" fontId="34" fillId="0" borderId="0" xfId="21" applyFont="1" applyFill="1">
      <alignment vertical="center"/>
    </xf>
    <xf numFmtId="0" fontId="102" fillId="0" borderId="0" xfId="0" applyFont="1" applyFill="1" applyBorder="1" applyAlignment="1">
      <alignment vertical="center"/>
    </xf>
    <xf numFmtId="0" fontId="118" fillId="0" borderId="0" xfId="21" applyFont="1" applyFill="1">
      <alignment vertical="center"/>
    </xf>
    <xf numFmtId="0" fontId="158" fillId="0" borderId="0" xfId="21" applyFont="1" applyFill="1">
      <alignment vertical="center"/>
    </xf>
    <xf numFmtId="0" fontId="159" fillId="0" borderId="0" xfId="21" applyFont="1" applyFill="1">
      <alignment vertical="center"/>
    </xf>
    <xf numFmtId="0" fontId="160" fillId="0" borderId="0" xfId="0" applyFont="1" applyFill="1">
      <alignment vertical="center"/>
    </xf>
    <xf numFmtId="0" fontId="51" fillId="0" borderId="0" xfId="0" applyFont="1" applyFill="1">
      <alignment vertical="center"/>
    </xf>
    <xf numFmtId="0" fontId="178" fillId="0" borderId="0" xfId="21" applyFont="1" applyFill="1">
      <alignment vertical="center"/>
    </xf>
    <xf numFmtId="0" fontId="181" fillId="0" borderId="0" xfId="21" applyFont="1" applyFill="1" applyBorder="1">
      <alignment vertical="center"/>
    </xf>
    <xf numFmtId="0" fontId="179" fillId="0" borderId="0" xfId="0" applyFont="1" applyFill="1">
      <alignment vertical="center"/>
    </xf>
    <xf numFmtId="0" fontId="65" fillId="0" borderId="0" xfId="21" applyFont="1" applyBorder="1" applyAlignment="1">
      <alignment vertical="center"/>
    </xf>
    <xf numFmtId="0" fontId="135" fillId="0" borderId="0" xfId="21" applyFont="1" applyBorder="1" applyAlignment="1">
      <alignment vertical="top"/>
    </xf>
    <xf numFmtId="0" fontId="138" fillId="7" borderId="302" xfId="0" applyFont="1" applyFill="1" applyBorder="1" applyAlignment="1" applyProtection="1">
      <alignment vertical="center"/>
    </xf>
    <xf numFmtId="0" fontId="204" fillId="0" borderId="303" xfId="0" applyFont="1" applyBorder="1" applyAlignment="1">
      <alignment horizontal="center" vertical="center"/>
    </xf>
    <xf numFmtId="0" fontId="138" fillId="7" borderId="304" xfId="0" applyFont="1" applyFill="1" applyBorder="1" applyAlignment="1" applyProtection="1">
      <alignment vertical="center"/>
    </xf>
    <xf numFmtId="0" fontId="138" fillId="7" borderId="305" xfId="0" applyFont="1" applyFill="1" applyBorder="1" applyAlignment="1" applyProtection="1">
      <alignment vertical="center"/>
    </xf>
    <xf numFmtId="0" fontId="138" fillId="7" borderId="306" xfId="0" applyFont="1" applyFill="1" applyBorder="1" applyAlignment="1" applyProtection="1">
      <alignment vertical="center"/>
    </xf>
    <xf numFmtId="3" fontId="139" fillId="7" borderId="307" xfId="0" applyNumberFormat="1" applyFont="1" applyFill="1" applyBorder="1" applyAlignment="1" applyProtection="1">
      <alignment vertical="center"/>
    </xf>
    <xf numFmtId="191" fontId="140" fillId="7" borderId="236" xfId="0" applyNumberFormat="1" applyFont="1" applyFill="1" applyBorder="1" applyAlignment="1" applyProtection="1">
      <alignment horizontal="center" vertical="center"/>
    </xf>
    <xf numFmtId="3" fontId="138" fillId="7" borderId="308" xfId="0" applyNumberFormat="1" applyFont="1" applyFill="1" applyBorder="1" applyAlignment="1" applyProtection="1">
      <alignment vertical="center"/>
    </xf>
    <xf numFmtId="191" fontId="140" fillId="7" borderId="309" xfId="0" applyNumberFormat="1" applyFont="1" applyFill="1" applyBorder="1" applyAlignment="1" applyProtection="1">
      <alignment horizontal="center" vertical="center"/>
    </xf>
    <xf numFmtId="0" fontId="44" fillId="0" borderId="310" xfId="21" applyBorder="1">
      <alignment vertical="center"/>
    </xf>
    <xf numFmtId="0" fontId="60" fillId="19" borderId="0" xfId="0" applyFont="1" applyFill="1" applyBorder="1" applyAlignment="1">
      <alignment vertical="center" wrapText="1"/>
    </xf>
    <xf numFmtId="0" fontId="79" fillId="19" borderId="215" xfId="0" applyFont="1" applyFill="1" applyBorder="1" applyAlignment="1">
      <alignment vertical="center" wrapText="1"/>
    </xf>
    <xf numFmtId="0" fontId="0" fillId="19" borderId="215" xfId="0" applyFill="1" applyBorder="1">
      <alignment vertical="center"/>
    </xf>
    <xf numFmtId="0" fontId="60" fillId="19" borderId="215" xfId="0" applyFont="1" applyFill="1" applyBorder="1" applyAlignment="1">
      <alignment vertical="center" wrapText="1"/>
    </xf>
    <xf numFmtId="0" fontId="79" fillId="19" borderId="217" xfId="0" applyFont="1" applyFill="1" applyBorder="1" applyAlignment="1">
      <alignment horizontal="left" vertical="center" wrapText="1"/>
    </xf>
    <xf numFmtId="0" fontId="208" fillId="0" borderId="0" xfId="22">
      <alignment vertical="center"/>
    </xf>
    <xf numFmtId="0" fontId="208" fillId="0" borderId="0" xfId="22" applyAlignment="1">
      <alignment vertical="center"/>
    </xf>
    <xf numFmtId="0" fontId="208" fillId="0" borderId="0" xfId="22" applyBorder="1" applyAlignment="1">
      <alignment horizontal="center" vertical="center"/>
    </xf>
    <xf numFmtId="0" fontId="208" fillId="0" borderId="11" xfId="22" applyBorder="1">
      <alignment vertical="center"/>
    </xf>
    <xf numFmtId="0" fontId="208" fillId="0" borderId="0" xfId="22" applyBorder="1">
      <alignment vertical="center"/>
    </xf>
    <xf numFmtId="0" fontId="3" fillId="0" borderId="0" xfId="22" applyFont="1">
      <alignment vertical="center"/>
    </xf>
    <xf numFmtId="0" fontId="208" fillId="0" borderId="0" xfId="22" applyBorder="1" applyAlignment="1">
      <alignment horizontal="center" vertical="center" shrinkToFit="1"/>
    </xf>
    <xf numFmtId="0" fontId="8" fillId="0" borderId="0" xfId="22" applyFont="1" applyBorder="1" applyAlignment="1">
      <alignment vertical="center"/>
    </xf>
    <xf numFmtId="0" fontId="14" fillId="0" borderId="0" xfId="22" applyFont="1" applyBorder="1" applyAlignment="1">
      <alignment vertical="center"/>
    </xf>
    <xf numFmtId="0" fontId="8" fillId="0" borderId="0" xfId="22" applyFont="1" applyBorder="1" applyAlignment="1">
      <alignment vertical="center" shrinkToFit="1"/>
    </xf>
    <xf numFmtId="0" fontId="23" fillId="0" borderId="0" xfId="22" applyFont="1" applyBorder="1" applyAlignment="1">
      <alignment vertical="center"/>
    </xf>
    <xf numFmtId="0" fontId="208" fillId="0" borderId="11" xfId="22" applyBorder="1" applyAlignment="1">
      <alignment vertical="center"/>
    </xf>
    <xf numFmtId="0" fontId="23" fillId="0" borderId="0" xfId="22" applyFont="1" applyBorder="1" applyAlignment="1">
      <alignment horizontal="center" vertical="center"/>
    </xf>
    <xf numFmtId="0" fontId="170" fillId="0" borderId="93" xfId="0" applyFont="1" applyBorder="1" applyAlignment="1">
      <alignment horizontal="center" vertical="center" wrapText="1"/>
    </xf>
    <xf numFmtId="176" fontId="193" fillId="0" borderId="34" xfId="0" applyNumberFormat="1" applyFont="1" applyBorder="1" applyAlignment="1">
      <alignment horizontal="center" vertical="center" wrapText="1"/>
    </xf>
    <xf numFmtId="176" fontId="193" fillId="0" borderId="34" xfId="0" applyNumberFormat="1" applyFont="1" applyBorder="1" applyAlignment="1">
      <alignment vertical="center" wrapText="1"/>
    </xf>
    <xf numFmtId="176" fontId="193" fillId="0" borderId="34" xfId="0" applyNumberFormat="1" applyFont="1" applyBorder="1" applyAlignment="1">
      <alignment horizontal="right" vertical="center" wrapText="1"/>
    </xf>
    <xf numFmtId="176" fontId="193" fillId="0" borderId="34" xfId="0" applyNumberFormat="1" applyFont="1" applyBorder="1" applyAlignment="1">
      <alignment horizontal="left" vertical="center" wrapText="1"/>
    </xf>
    <xf numFmtId="176" fontId="193" fillId="0" borderId="0" xfId="0" applyNumberFormat="1" applyFont="1" applyBorder="1" applyAlignment="1">
      <alignment vertical="center" wrapText="1"/>
    </xf>
    <xf numFmtId="176" fontId="193" fillId="0" borderId="18" xfId="0" applyNumberFormat="1" applyFont="1" applyBorder="1" applyAlignment="1">
      <alignment vertical="center" wrapText="1"/>
    </xf>
    <xf numFmtId="176" fontId="207" fillId="0" borderId="34" xfId="0" applyNumberFormat="1" applyFont="1" applyBorder="1" applyAlignment="1">
      <alignment horizontal="center" vertical="center" wrapText="1"/>
    </xf>
    <xf numFmtId="0" fontId="207" fillId="0" borderId="34" xfId="22" applyFont="1" applyBorder="1" applyAlignment="1">
      <alignment horizontal="center" vertical="center"/>
    </xf>
    <xf numFmtId="184" fontId="207" fillId="0" borderId="34" xfId="22" applyNumberFormat="1" applyFont="1" applyBorder="1">
      <alignment vertical="center"/>
    </xf>
    <xf numFmtId="0" fontId="208" fillId="0" borderId="16" xfId="22" applyBorder="1" applyAlignment="1">
      <alignment horizontal="center" vertical="center"/>
    </xf>
    <xf numFmtId="0" fontId="208" fillId="0" borderId="0" xfId="22" applyBorder="1" applyAlignment="1">
      <alignment vertical="center" shrinkToFit="1"/>
    </xf>
    <xf numFmtId="0" fontId="208" fillId="0" borderId="16" xfId="22" applyBorder="1">
      <alignment vertical="center"/>
    </xf>
    <xf numFmtId="0" fontId="215" fillId="0" borderId="0" xfId="0" applyFont="1">
      <alignment vertical="center"/>
    </xf>
    <xf numFmtId="0" fontId="214" fillId="0" borderId="0" xfId="0" applyFont="1" applyFill="1">
      <alignment vertical="center"/>
    </xf>
    <xf numFmtId="181" fontId="216" fillId="0" borderId="0" xfId="1" applyNumberFormat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 vertical="top"/>
    </xf>
    <xf numFmtId="0" fontId="217" fillId="0" borderId="0" xfId="1" applyFont="1" applyFill="1">
      <alignment vertical="center"/>
    </xf>
    <xf numFmtId="0" fontId="11" fillId="0" borderId="0" xfId="1" applyFont="1" applyFill="1" applyAlignment="1"/>
    <xf numFmtId="0" fontId="218" fillId="0" borderId="0" xfId="0" applyFont="1" applyFill="1" applyBorder="1" applyAlignment="1">
      <alignment horizontal="left" vertical="center" wrapText="1"/>
    </xf>
    <xf numFmtId="0" fontId="137" fillId="0" borderId="0" xfId="0" applyFont="1" applyFill="1" applyBorder="1">
      <alignment vertical="center"/>
    </xf>
    <xf numFmtId="181" fontId="191" fillId="0" borderId="0" xfId="1" applyNumberFormat="1" applyFont="1" applyFill="1" applyBorder="1" applyAlignment="1">
      <alignment horizontal="left"/>
    </xf>
    <xf numFmtId="0" fontId="142" fillId="0" borderId="0" xfId="1" applyFont="1" applyFill="1" applyBorder="1" applyAlignment="1">
      <alignment horizontal="center" vertical="center"/>
    </xf>
    <xf numFmtId="0" fontId="142" fillId="0" borderId="0" xfId="1" applyFont="1" applyFill="1" applyBorder="1" applyAlignment="1">
      <alignment horizontal="center"/>
    </xf>
    <xf numFmtId="0" fontId="142" fillId="0" borderId="0" xfId="1" applyFont="1" applyFill="1" applyBorder="1" applyAlignment="1">
      <alignment horizontal="center" vertical="top"/>
    </xf>
    <xf numFmtId="0" fontId="142" fillId="0" borderId="0" xfId="1" applyFont="1" applyFill="1" applyBorder="1" applyAlignment="1">
      <alignment vertical="top"/>
    </xf>
    <xf numFmtId="0" fontId="120" fillId="0" borderId="0" xfId="1" applyFont="1" applyFill="1" applyBorder="1" applyAlignment="1">
      <alignment horizontal="left"/>
    </xf>
    <xf numFmtId="0" fontId="142" fillId="0" borderId="0" xfId="1" applyFont="1" applyFill="1" applyAlignment="1"/>
    <xf numFmtId="176" fontId="211" fillId="0" borderId="0" xfId="22" applyNumberFormat="1" applyFont="1" applyAlignment="1">
      <alignment horizontal="right" vertical="center"/>
    </xf>
    <xf numFmtId="0" fontId="211" fillId="0" borderId="0" xfId="22" applyFont="1" applyBorder="1" applyAlignment="1">
      <alignment horizontal="center" vertical="center" shrinkToFit="1"/>
    </xf>
    <xf numFmtId="176" fontId="211" fillId="0" borderId="11" xfId="22" applyNumberFormat="1" applyFont="1" applyBorder="1" applyAlignment="1">
      <alignment horizontal="center" vertical="center"/>
    </xf>
    <xf numFmtId="176" fontId="13" fillId="0" borderId="11" xfId="22" applyNumberFormat="1" applyFont="1" applyBorder="1" applyAlignment="1">
      <alignment horizontal="center" vertical="center"/>
    </xf>
    <xf numFmtId="0" fontId="13" fillId="0" borderId="0" xfId="22" applyFont="1" applyBorder="1" applyAlignment="1">
      <alignment vertical="center"/>
    </xf>
    <xf numFmtId="194" fontId="3" fillId="0" borderId="56" xfId="22" applyNumberFormat="1" applyFont="1" applyBorder="1" applyAlignment="1">
      <alignment horizontal="center" vertical="center" wrapText="1" shrinkToFit="1"/>
    </xf>
    <xf numFmtId="183" fontId="13" fillId="0" borderId="57" xfId="22" applyNumberFormat="1" applyFont="1" applyBorder="1" applyAlignment="1">
      <alignment horizontal="center" wrapText="1" shrinkToFit="1"/>
    </xf>
    <xf numFmtId="194" fontId="13" fillId="0" borderId="57" xfId="22" applyNumberFormat="1" applyFont="1" applyBorder="1" applyAlignment="1">
      <alignment horizontal="center" vertical="center" wrapText="1" shrinkToFit="1"/>
    </xf>
    <xf numFmtId="184" fontId="13" fillId="0" borderId="57" xfId="22" applyNumberFormat="1" applyFont="1" applyBorder="1" applyAlignment="1">
      <alignment horizontal="center" wrapText="1" shrinkToFit="1"/>
    </xf>
    <xf numFmtId="184" fontId="13" fillId="0" borderId="57" xfId="22" applyNumberFormat="1" applyFont="1" applyBorder="1" applyAlignment="1">
      <alignment horizontal="center" vertical="center" wrapText="1" shrinkToFit="1"/>
    </xf>
    <xf numFmtId="176" fontId="3" fillId="0" borderId="0" xfId="22" applyNumberFormat="1" applyFont="1" applyBorder="1" applyAlignment="1">
      <alignment horizontal="center" vertical="center" textRotation="255" wrapText="1" shrinkToFit="1"/>
    </xf>
    <xf numFmtId="0" fontId="13" fillId="0" borderId="0" xfId="22" applyFont="1" applyBorder="1" applyAlignment="1">
      <alignment horizontal="center" vertical="center" wrapText="1"/>
    </xf>
    <xf numFmtId="176" fontId="185" fillId="0" borderId="0" xfId="0" applyNumberFormat="1" applyFont="1" applyBorder="1" applyAlignment="1">
      <alignment horizontal="center" wrapText="1"/>
    </xf>
    <xf numFmtId="0" fontId="3" fillId="0" borderId="0" xfId="22" applyFont="1" applyBorder="1" applyAlignment="1">
      <alignment horizontal="left"/>
    </xf>
    <xf numFmtId="0" fontId="3" fillId="0" borderId="0" xfId="22" applyFont="1" applyBorder="1" applyAlignment="1">
      <alignment horizontal="center"/>
    </xf>
    <xf numFmtId="0" fontId="3" fillId="0" borderId="0" xfId="22" applyFont="1" applyBorder="1" applyAlignment="1"/>
    <xf numFmtId="193" fontId="3" fillId="0" borderId="0" xfId="22" applyNumberFormat="1" applyFont="1" applyBorder="1" applyAlignment="1">
      <alignment horizontal="center"/>
    </xf>
    <xf numFmtId="0" fontId="3" fillId="0" borderId="0" xfId="22" applyFont="1" applyBorder="1" applyAlignment="1">
      <alignment vertical="center"/>
    </xf>
    <xf numFmtId="0" fontId="29" fillId="0" borderId="0" xfId="22" applyFont="1" applyBorder="1" applyAlignment="1">
      <alignment vertical="center"/>
    </xf>
    <xf numFmtId="176" fontId="124" fillId="0" borderId="0" xfId="22" applyNumberFormat="1" applyFont="1" applyBorder="1" applyAlignment="1">
      <alignment horizontal="center" vertical="center"/>
    </xf>
    <xf numFmtId="176" fontId="3" fillId="0" borderId="19" xfId="22" applyNumberFormat="1" applyFont="1" applyBorder="1" applyAlignment="1"/>
    <xf numFmtId="176" fontId="13" fillId="0" borderId="28" xfId="22" applyNumberFormat="1" applyFont="1" applyBorder="1" applyAlignment="1">
      <alignment horizontal="center" vertical="center" wrapText="1"/>
    </xf>
    <xf numFmtId="176" fontId="3" fillId="0" borderId="341" xfId="22" applyNumberFormat="1" applyFont="1" applyBorder="1" applyAlignment="1">
      <alignment horizontal="left"/>
    </xf>
    <xf numFmtId="176" fontId="3" fillId="0" borderId="21" xfId="22" applyNumberFormat="1" applyFont="1" applyBorder="1" applyAlignment="1">
      <alignment horizontal="center"/>
    </xf>
    <xf numFmtId="176" fontId="3" fillId="0" borderId="341" xfId="22" applyNumberFormat="1" applyFont="1" applyBorder="1" applyAlignment="1"/>
    <xf numFmtId="0" fontId="3" fillId="0" borderId="0" xfId="22" applyFont="1" applyBorder="1">
      <alignment vertical="center"/>
    </xf>
    <xf numFmtId="176" fontId="45" fillId="0" borderId="191" xfId="0" applyNumberFormat="1" applyFont="1" applyFill="1" applyBorder="1" applyAlignment="1">
      <alignment horizontal="right"/>
    </xf>
    <xf numFmtId="176" fontId="45" fillId="0" borderId="186" xfId="0" applyNumberFormat="1" applyFont="1" applyFill="1" applyBorder="1" applyAlignment="1">
      <alignment horizontal="right"/>
    </xf>
    <xf numFmtId="176" fontId="45" fillId="0" borderId="189" xfId="0" applyNumberFormat="1" applyFont="1" applyFill="1" applyBorder="1" applyAlignment="1">
      <alignment horizontal="right"/>
    </xf>
    <xf numFmtId="176" fontId="45" fillId="0" borderId="79" xfId="0" applyNumberFormat="1" applyFont="1" applyFill="1" applyBorder="1" applyAlignment="1">
      <alignment horizontal="right"/>
    </xf>
    <xf numFmtId="176" fontId="45" fillId="0" borderId="81" xfId="0" applyNumberFormat="1" applyFont="1" applyFill="1" applyBorder="1" applyAlignment="1">
      <alignment horizontal="right"/>
    </xf>
    <xf numFmtId="176" fontId="45" fillId="0" borderId="182" xfId="0" applyNumberFormat="1" applyFont="1" applyFill="1" applyBorder="1" applyAlignment="1">
      <alignment horizontal="right"/>
    </xf>
    <xf numFmtId="176" fontId="45" fillId="0" borderId="180" xfId="0" applyNumberFormat="1" applyFont="1" applyFill="1" applyBorder="1" applyAlignment="1">
      <alignment horizontal="right"/>
    </xf>
    <xf numFmtId="176" fontId="45" fillId="0" borderId="181" xfId="0" applyNumberFormat="1" applyFont="1" applyFill="1" applyBorder="1" applyAlignment="1">
      <alignment horizontal="right"/>
    </xf>
    <xf numFmtId="176" fontId="45" fillId="0" borderId="224" xfId="0" applyNumberFormat="1" applyFont="1" applyFill="1" applyBorder="1" applyAlignment="1">
      <alignment horizontal="right"/>
    </xf>
    <xf numFmtId="176" fontId="45" fillId="0" borderId="187" xfId="0" applyNumberFormat="1" applyFont="1" applyFill="1" applyBorder="1" applyAlignment="1">
      <alignment horizontal="right"/>
    </xf>
    <xf numFmtId="176" fontId="45" fillId="0" borderId="211" xfId="0" applyNumberFormat="1" applyFont="1" applyFill="1" applyBorder="1" applyAlignment="1">
      <alignment horizontal="right"/>
    </xf>
    <xf numFmtId="176" fontId="45" fillId="0" borderId="25" xfId="0" applyNumberFormat="1" applyFont="1" applyFill="1" applyBorder="1" applyAlignment="1">
      <alignment horizontal="right"/>
    </xf>
    <xf numFmtId="176" fontId="45" fillId="0" borderId="9" xfId="0" applyNumberFormat="1" applyFont="1" applyFill="1" applyBorder="1" applyAlignment="1">
      <alignment horizontal="right"/>
    </xf>
    <xf numFmtId="176" fontId="45" fillId="0" borderId="1" xfId="0" applyNumberFormat="1" applyFont="1" applyFill="1" applyBorder="1" applyAlignment="1">
      <alignment horizontal="right"/>
    </xf>
    <xf numFmtId="176" fontId="45" fillId="0" borderId="202" xfId="0" applyNumberFormat="1" applyFont="1" applyFill="1" applyBorder="1" applyAlignment="1">
      <alignment horizontal="right"/>
    </xf>
    <xf numFmtId="176" fontId="45" fillId="0" borderId="80" xfId="0" applyNumberFormat="1" applyFont="1" applyFill="1" applyBorder="1" applyAlignment="1">
      <alignment horizontal="right"/>
    </xf>
    <xf numFmtId="176" fontId="45" fillId="0" borderId="5" xfId="0" applyNumberFormat="1" applyFont="1" applyFill="1" applyBorder="1" applyAlignment="1">
      <alignment horizontal="right"/>
    </xf>
    <xf numFmtId="176" fontId="45" fillId="0" borderId="82" xfId="0" applyNumberFormat="1" applyFont="1" applyFill="1" applyBorder="1" applyAlignment="1">
      <alignment horizontal="right"/>
    </xf>
    <xf numFmtId="176" fontId="45" fillId="0" borderId="76" xfId="0" applyNumberFormat="1" applyFont="1" applyFill="1" applyBorder="1" applyAlignment="1">
      <alignment horizontal="right"/>
    </xf>
    <xf numFmtId="176" fontId="45" fillId="0" borderId="171" xfId="0" applyNumberFormat="1" applyFont="1" applyFill="1" applyBorder="1" applyAlignment="1">
      <alignment horizontal="right"/>
    </xf>
    <xf numFmtId="176" fontId="45" fillId="0" borderId="225" xfId="0" applyNumberFormat="1" applyFont="1" applyFill="1" applyBorder="1" applyAlignment="1">
      <alignment horizontal="right"/>
    </xf>
    <xf numFmtId="176" fontId="45" fillId="0" borderId="226" xfId="0" applyNumberFormat="1" applyFont="1" applyFill="1" applyBorder="1" applyAlignment="1">
      <alignment horizontal="right"/>
    </xf>
    <xf numFmtId="0" fontId="149" fillId="0" borderId="0" xfId="0" applyFont="1" applyAlignment="1">
      <alignment vertical="center" wrapText="1"/>
    </xf>
    <xf numFmtId="41" fontId="151" fillId="0" borderId="13" xfId="0" applyNumberFormat="1" applyFont="1" applyFill="1" applyBorder="1" applyAlignment="1">
      <alignment vertical="center" shrinkToFit="1"/>
    </xf>
    <xf numFmtId="41" fontId="151" fillId="0" borderId="1" xfId="0" applyNumberFormat="1" applyFont="1" applyFill="1" applyBorder="1" applyAlignment="1">
      <alignment vertical="center" shrinkToFit="1"/>
    </xf>
    <xf numFmtId="41" fontId="151" fillId="12" borderId="13" xfId="0" applyNumberFormat="1" applyFont="1" applyFill="1" applyBorder="1" applyAlignment="1">
      <alignment vertical="center" shrinkToFit="1"/>
    </xf>
    <xf numFmtId="41" fontId="151" fillId="0" borderId="97" xfId="0" applyNumberFormat="1" applyFont="1" applyBorder="1" applyAlignment="1">
      <alignment vertical="center" shrinkToFit="1"/>
    </xf>
    <xf numFmtId="0" fontId="4" fillId="0" borderId="0" xfId="21" applyFont="1" applyBorder="1" applyAlignment="1">
      <alignment vertical="center" wrapText="1"/>
    </xf>
    <xf numFmtId="0" fontId="142" fillId="0" borderId="0" xfId="21" applyFont="1" applyFill="1" applyBorder="1" applyAlignment="1">
      <alignment vertical="center" wrapText="1"/>
    </xf>
    <xf numFmtId="0" fontId="220" fillId="0" borderId="0" xfId="21" applyFont="1" applyFill="1" applyBorder="1">
      <alignment vertical="center"/>
    </xf>
    <xf numFmtId="0" fontId="142" fillId="0" borderId="0" xfId="21" applyFont="1" applyFill="1" applyBorder="1" applyAlignment="1">
      <alignment horizontal="center" vertical="center" wrapText="1"/>
    </xf>
    <xf numFmtId="0" fontId="23" fillId="0" borderId="0" xfId="21" applyFont="1" applyFill="1" applyBorder="1" applyAlignment="1">
      <alignment horizontal="center" vertical="center" wrapText="1"/>
    </xf>
    <xf numFmtId="0" fontId="4" fillId="0" borderId="0" xfId="21" applyFont="1" applyFill="1" applyBorder="1" applyAlignment="1">
      <alignment vertical="center" wrapText="1"/>
    </xf>
    <xf numFmtId="0" fontId="5" fillId="0" borderId="0" xfId="21" applyFont="1" applyFill="1" applyBorder="1" applyAlignment="1">
      <alignment vertical="center" wrapText="1"/>
    </xf>
    <xf numFmtId="0" fontId="3" fillId="0" borderId="0" xfId="21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left" vertical="center" wrapText="1"/>
    </xf>
    <xf numFmtId="41" fontId="151" fillId="0" borderId="13" xfId="0" applyNumberFormat="1" applyFont="1" applyFill="1" applyBorder="1" applyAlignment="1" applyProtection="1">
      <alignment horizontal="right" vertical="center" shrinkToFit="1"/>
    </xf>
    <xf numFmtId="0" fontId="44" fillId="0" borderId="11" xfId="21" applyBorder="1">
      <alignment vertical="center"/>
    </xf>
    <xf numFmtId="0" fontId="0" fillId="0" borderId="0" xfId="0" applyBorder="1" applyAlignment="1">
      <alignment horizontal="left" vertical="center"/>
    </xf>
    <xf numFmtId="0" fontId="44" fillId="0" borderId="256" xfId="21" applyBorder="1">
      <alignment vertical="center"/>
    </xf>
    <xf numFmtId="0" fontId="44" fillId="35" borderId="132" xfId="21" applyFill="1" applyBorder="1">
      <alignment vertical="center"/>
    </xf>
    <xf numFmtId="0" fontId="44" fillId="35" borderId="133" xfId="21" applyFill="1" applyBorder="1">
      <alignment vertical="center"/>
    </xf>
    <xf numFmtId="176" fontId="44" fillId="0" borderId="97" xfId="21" applyNumberFormat="1" applyBorder="1" applyAlignment="1">
      <alignment horizontal="center" vertical="center" shrinkToFit="1"/>
    </xf>
    <xf numFmtId="176" fontId="44" fillId="0" borderId="114" xfId="21" applyNumberFormat="1" applyBorder="1" applyAlignment="1">
      <alignment horizontal="center" vertical="center"/>
    </xf>
    <xf numFmtId="0" fontId="222" fillId="0" borderId="113" xfId="21" applyFont="1" applyBorder="1" applyAlignment="1">
      <alignment horizontal="center" vertical="center" shrinkToFit="1"/>
    </xf>
    <xf numFmtId="0" fontId="222" fillId="0" borderId="121" xfId="21" applyFont="1" applyBorder="1" applyAlignment="1">
      <alignment horizontal="center" vertical="center" shrinkToFit="1"/>
    </xf>
    <xf numFmtId="176" fontId="45" fillId="0" borderId="207" xfId="0" applyNumberFormat="1" applyFont="1" applyFill="1" applyBorder="1" applyAlignment="1">
      <alignment horizontal="right"/>
    </xf>
    <xf numFmtId="176" fontId="45" fillId="0" borderId="206" xfId="0" applyNumberFormat="1" applyFont="1" applyFill="1" applyBorder="1" applyAlignment="1">
      <alignment horizontal="right"/>
    </xf>
    <xf numFmtId="176" fontId="45" fillId="0" borderId="205" xfId="0" applyNumberFormat="1" applyFont="1" applyFill="1" applyBorder="1" applyAlignment="1">
      <alignment horizontal="right"/>
    </xf>
    <xf numFmtId="176" fontId="45" fillId="0" borderId="222" xfId="0" applyNumberFormat="1" applyFont="1" applyFill="1" applyBorder="1" applyAlignment="1">
      <alignment horizontal="right"/>
    </xf>
    <xf numFmtId="176" fontId="45" fillId="0" borderId="223" xfId="0" applyNumberFormat="1" applyFont="1" applyFill="1" applyBorder="1" applyAlignment="1">
      <alignment horizontal="right"/>
    </xf>
    <xf numFmtId="176" fontId="45" fillId="0" borderId="166" xfId="0" applyNumberFormat="1" applyFont="1" applyFill="1" applyBorder="1" applyAlignment="1">
      <alignment horizontal="right"/>
    </xf>
    <xf numFmtId="176" fontId="45" fillId="0" borderId="86" xfId="0" applyNumberFormat="1" applyFont="1" applyFill="1" applyBorder="1" applyAlignment="1">
      <alignment horizontal="right"/>
    </xf>
    <xf numFmtId="176" fontId="44" fillId="35" borderId="132" xfId="21" applyNumberFormat="1" applyFill="1" applyBorder="1" applyAlignment="1">
      <alignment vertical="center" shrinkToFit="1"/>
    </xf>
    <xf numFmtId="176" fontId="44" fillId="35" borderId="133" xfId="21" applyNumberFormat="1" applyFill="1" applyBorder="1" applyAlignment="1">
      <alignment vertical="center" shrinkToFit="1"/>
    </xf>
    <xf numFmtId="176" fontId="44" fillId="35" borderId="119" xfId="21" applyNumberFormat="1" applyFill="1" applyBorder="1" applyAlignment="1">
      <alignment vertical="center" shrinkToFit="1"/>
    </xf>
    <xf numFmtId="176" fontId="44" fillId="35" borderId="128" xfId="21" applyNumberFormat="1" applyFill="1" applyBorder="1" applyAlignment="1">
      <alignment vertical="center" shrinkToFit="1"/>
    </xf>
    <xf numFmtId="0" fontId="44" fillId="0" borderId="111" xfId="21" applyFill="1" applyBorder="1" applyAlignment="1"/>
    <xf numFmtId="0" fontId="44" fillId="0" borderId="126" xfId="21" applyFill="1" applyBorder="1" applyAlignment="1"/>
    <xf numFmtId="0" fontId="44" fillId="0" borderId="130" xfId="21" applyFill="1" applyBorder="1">
      <alignment vertical="center"/>
    </xf>
    <xf numFmtId="0" fontId="44" fillId="0" borderId="122" xfId="21" applyFill="1" applyBorder="1" applyAlignment="1"/>
    <xf numFmtId="0" fontId="44" fillId="0" borderId="124" xfId="21" applyFill="1" applyBorder="1">
      <alignment vertical="center"/>
    </xf>
    <xf numFmtId="0" fontId="44" fillId="0" borderId="132" xfId="21" applyFill="1" applyBorder="1">
      <alignment vertical="center"/>
    </xf>
    <xf numFmtId="0" fontId="44" fillId="0" borderId="133" xfId="21" applyFill="1" applyBorder="1">
      <alignment vertical="center"/>
    </xf>
    <xf numFmtId="0" fontId="44" fillId="0" borderId="119" xfId="21" applyFill="1" applyBorder="1">
      <alignment vertical="center"/>
    </xf>
    <xf numFmtId="0" fontId="44" fillId="0" borderId="128" xfId="21" applyFill="1" applyBorder="1">
      <alignment vertical="center"/>
    </xf>
    <xf numFmtId="0" fontId="44" fillId="0" borderId="2" xfId="21" applyFill="1" applyBorder="1" applyAlignment="1"/>
    <xf numFmtId="0" fontId="44" fillId="0" borderId="0" xfId="21" applyFill="1" applyBorder="1" applyAlignment="1"/>
    <xf numFmtId="0" fontId="37" fillId="0" borderId="113" xfId="21" applyFont="1" applyFill="1" applyBorder="1" applyAlignment="1">
      <alignment shrinkToFit="1"/>
    </xf>
    <xf numFmtId="0" fontId="37" fillId="0" borderId="121" xfId="21" applyFont="1" applyFill="1" applyBorder="1" applyAlignment="1">
      <alignment shrinkToFit="1"/>
    </xf>
    <xf numFmtId="0" fontId="3" fillId="0" borderId="0" xfId="0" applyFont="1" applyBorder="1" applyAlignment="1">
      <alignment horizontal="center" wrapText="1"/>
    </xf>
    <xf numFmtId="41" fontId="151" fillId="43" borderId="13" xfId="0" applyNumberFormat="1" applyFont="1" applyFill="1" applyBorder="1" applyAlignment="1">
      <alignment vertical="center" shrinkToFit="1"/>
    </xf>
    <xf numFmtId="176" fontId="44" fillId="0" borderId="131" xfId="21" applyNumberFormat="1" applyFill="1" applyBorder="1" applyAlignment="1">
      <alignment shrinkToFit="1"/>
    </xf>
    <xf numFmtId="176" fontId="44" fillId="0" borderId="132" xfId="21" applyNumberFormat="1" applyFill="1" applyBorder="1" applyAlignment="1">
      <alignment vertical="center" shrinkToFit="1"/>
    </xf>
    <xf numFmtId="176" fontId="44" fillId="0" borderId="133" xfId="21" applyNumberFormat="1" applyFill="1" applyBorder="1" applyAlignment="1">
      <alignment vertical="center" shrinkToFit="1"/>
    </xf>
    <xf numFmtId="176" fontId="44" fillId="0" borderId="111" xfId="21" applyNumberFormat="1" applyFill="1" applyBorder="1" applyAlignment="1">
      <alignment shrinkToFit="1"/>
    </xf>
    <xf numFmtId="176" fontId="44" fillId="0" borderId="125" xfId="21" applyNumberFormat="1" applyFill="1" applyBorder="1" applyAlignment="1">
      <alignment vertical="center" shrinkToFit="1"/>
    </xf>
    <xf numFmtId="176" fontId="44" fillId="0" borderId="134" xfId="21" applyNumberFormat="1" applyFill="1" applyBorder="1" applyAlignment="1">
      <alignment shrinkToFit="1"/>
    </xf>
    <xf numFmtId="176" fontId="44" fillId="0" borderId="119" xfId="21" applyNumberFormat="1" applyFill="1" applyBorder="1" applyAlignment="1">
      <alignment vertical="center" shrinkToFit="1"/>
    </xf>
    <xf numFmtId="176" fontId="44" fillId="0" borderId="111" xfId="21" applyNumberFormat="1" applyFill="1" applyBorder="1" applyAlignment="1">
      <alignment vertical="center" shrinkToFit="1"/>
    </xf>
    <xf numFmtId="176" fontId="44" fillId="0" borderId="128" xfId="21" applyNumberFormat="1" applyFill="1" applyBorder="1" applyAlignment="1">
      <alignment vertical="center" shrinkToFit="1"/>
    </xf>
    <xf numFmtId="176" fontId="44" fillId="0" borderId="126" xfId="21" applyNumberFormat="1" applyFill="1" applyBorder="1" applyAlignment="1">
      <alignment vertical="center" shrinkToFit="1"/>
    </xf>
    <xf numFmtId="176" fontId="44" fillId="0" borderId="116" xfId="21" applyNumberFormat="1" applyFill="1" applyBorder="1" applyAlignment="1">
      <alignment vertical="center" shrinkToFit="1"/>
    </xf>
    <xf numFmtId="176" fontId="44" fillId="0" borderId="132" xfId="21" applyNumberFormat="1" applyFill="1" applyBorder="1">
      <alignment vertical="center"/>
    </xf>
    <xf numFmtId="176" fontId="44" fillId="0" borderId="2" xfId="21" applyNumberFormat="1" applyBorder="1" applyAlignment="1"/>
    <xf numFmtId="176" fontId="44" fillId="6" borderId="135" xfId="21" applyNumberFormat="1" applyFont="1" applyFill="1" applyBorder="1" applyAlignment="1">
      <alignment shrinkToFit="1"/>
    </xf>
    <xf numFmtId="0" fontId="44" fillId="0" borderId="132" xfId="21" applyNumberFormat="1" applyFill="1" applyBorder="1">
      <alignment vertical="center"/>
    </xf>
    <xf numFmtId="0" fontId="44" fillId="0" borderId="119" xfId="21" applyNumberFormat="1" applyFill="1" applyBorder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1" applyFill="1">
      <alignment vertical="center"/>
    </xf>
    <xf numFmtId="49" fontId="9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98" fillId="0" borderId="0" xfId="0" applyFont="1" applyFill="1" applyBorder="1" applyAlignment="1" applyProtection="1">
      <alignment horizontal="center" vertical="center"/>
    </xf>
    <xf numFmtId="0" fontId="200" fillId="0" borderId="16" xfId="0" applyFont="1" applyFill="1" applyBorder="1" applyAlignment="1" applyProtection="1">
      <alignment horizontal="center" vertical="center" wrapText="1"/>
    </xf>
    <xf numFmtId="0" fontId="200" fillId="0" borderId="16" xfId="0" applyFont="1" applyFill="1" applyBorder="1" applyAlignment="1" applyProtection="1">
      <alignment horizontal="center" vertical="center"/>
    </xf>
    <xf numFmtId="0" fontId="57" fillId="0" borderId="16" xfId="0" applyFont="1" applyFill="1" applyBorder="1" applyAlignment="1" applyProtection="1">
      <alignment horizontal="center" vertical="center" shrinkToFit="1"/>
    </xf>
    <xf numFmtId="0" fontId="102" fillId="0" borderId="0" xfId="0" applyFont="1" applyFill="1" applyBorder="1" applyAlignment="1" applyProtection="1">
      <alignment vertical="center"/>
    </xf>
    <xf numFmtId="0" fontId="104" fillId="0" borderId="11" xfId="0" applyFont="1" applyBorder="1" applyAlignment="1" applyProtection="1">
      <alignment vertical="center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49" fontId="3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193" fillId="0" borderId="34" xfId="0" applyNumberFormat="1" applyFont="1" applyBorder="1" applyAlignment="1">
      <alignment horizontal="center" vertical="center" wrapText="1"/>
    </xf>
    <xf numFmtId="176" fontId="193" fillId="0" borderId="34" xfId="0" applyNumberFormat="1" applyFont="1" applyBorder="1" applyAlignment="1">
      <alignment horizontal="right" vertical="center" wrapText="1"/>
    </xf>
    <xf numFmtId="0" fontId="208" fillId="0" borderId="16" xfId="22" applyBorder="1" applyAlignment="1">
      <alignment horizontal="center" vertical="center"/>
    </xf>
    <xf numFmtId="176" fontId="193" fillId="0" borderId="34" xfId="0" applyNumberFormat="1" applyFont="1" applyBorder="1" applyAlignment="1">
      <alignment horizontal="left" vertical="center" wrapText="1"/>
    </xf>
    <xf numFmtId="176" fontId="211" fillId="0" borderId="11" xfId="22" applyNumberFormat="1" applyFont="1" applyBorder="1" applyAlignment="1">
      <alignment horizontal="center" vertical="center"/>
    </xf>
    <xf numFmtId="176" fontId="13" fillId="0" borderId="11" xfId="22" applyNumberFormat="1" applyFont="1" applyBorder="1" applyAlignment="1">
      <alignment horizontal="center" vertical="center"/>
    </xf>
    <xf numFmtId="0" fontId="205" fillId="0" borderId="0" xfId="21" applyFont="1" applyAlignment="1">
      <alignment horizontal="left" vertical="center" wrapText="1"/>
    </xf>
    <xf numFmtId="176" fontId="44" fillId="0" borderId="0" xfId="21" applyNumberFormat="1" applyAlignment="1">
      <alignment horizontal="right" vertical="center"/>
    </xf>
    <xf numFmtId="176" fontId="44" fillId="0" borderId="1" xfId="21" applyNumberFormat="1" applyBorder="1" applyAlignment="1">
      <alignment horizontal="right" vertical="center"/>
    </xf>
    <xf numFmtId="0" fontId="47" fillId="0" borderId="0" xfId="21" applyFont="1" applyAlignment="1">
      <alignment horizontal="left" vertical="center"/>
    </xf>
    <xf numFmtId="176" fontId="44" fillId="35" borderId="151" xfId="21" applyNumberFormat="1" applyFont="1" applyFill="1" applyBorder="1" applyAlignment="1">
      <alignment horizontal="right" shrinkToFit="1"/>
    </xf>
    <xf numFmtId="176" fontId="44" fillId="35" borderId="117" xfId="21" applyNumberFormat="1" applyFont="1" applyFill="1" applyBorder="1" applyAlignment="1">
      <alignment horizontal="right" shrinkToFit="1"/>
    </xf>
    <xf numFmtId="0" fontId="44" fillId="0" borderId="111" xfId="21" applyFont="1" applyBorder="1" applyAlignment="1">
      <alignment horizontal="center"/>
    </xf>
    <xf numFmtId="0" fontId="44" fillId="0" borderId="112" xfId="21" applyFont="1" applyBorder="1" applyAlignment="1">
      <alignment horizontal="center"/>
    </xf>
    <xf numFmtId="176" fontId="44" fillId="35" borderId="152" xfId="21" applyNumberFormat="1" applyFont="1" applyFill="1" applyBorder="1" applyAlignment="1">
      <alignment horizontal="right" shrinkToFit="1"/>
    </xf>
    <xf numFmtId="176" fontId="44" fillId="35" borderId="125" xfId="21" applyNumberFormat="1" applyFont="1" applyFill="1" applyBorder="1" applyAlignment="1">
      <alignment horizontal="right" shrinkToFit="1"/>
    </xf>
    <xf numFmtId="176" fontId="44" fillId="6" borderId="111" xfId="21" applyNumberFormat="1" applyFont="1" applyFill="1" applyBorder="1" applyAlignment="1">
      <alignment horizontal="right" shrinkToFit="1"/>
    </xf>
    <xf numFmtId="176" fontId="44" fillId="6" borderId="140" xfId="21" applyNumberFormat="1" applyFont="1" applyFill="1" applyBorder="1" applyAlignment="1">
      <alignment horizontal="right" shrinkToFit="1"/>
    </xf>
    <xf numFmtId="176" fontId="44" fillId="35" borderId="112" xfId="21" applyNumberFormat="1" applyFont="1" applyFill="1" applyBorder="1" applyAlignment="1">
      <alignment horizontal="right" shrinkToFit="1"/>
    </xf>
    <xf numFmtId="0" fontId="44" fillId="0" borderId="0" xfId="21" applyBorder="1" applyAlignment="1">
      <alignment horizontal="center"/>
    </xf>
    <xf numFmtId="0" fontId="44" fillId="0" borderId="7" xfId="21" applyBorder="1" applyAlignment="1">
      <alignment horizontal="center"/>
    </xf>
    <xf numFmtId="0" fontId="44" fillId="0" borderId="126" xfId="21" applyFont="1" applyBorder="1" applyAlignment="1">
      <alignment horizontal="center"/>
    </xf>
    <xf numFmtId="0" fontId="44" fillId="0" borderId="117" xfId="21" applyFont="1" applyBorder="1" applyAlignment="1">
      <alignment horizontal="center"/>
    </xf>
    <xf numFmtId="176" fontId="44" fillId="35" borderId="221" xfId="21" applyNumberFormat="1" applyFont="1" applyFill="1" applyBorder="1" applyAlignment="1">
      <alignment horizontal="right" shrinkToFit="1"/>
    </xf>
    <xf numFmtId="176" fontId="44" fillId="35" borderId="116" xfId="21" applyNumberFormat="1" applyFont="1" applyFill="1" applyBorder="1" applyAlignment="1">
      <alignment horizontal="right" shrinkToFit="1"/>
    </xf>
    <xf numFmtId="176" fontId="44" fillId="0" borderId="152" xfId="21" applyNumberFormat="1" applyFont="1" applyBorder="1" applyAlignment="1">
      <alignment horizontal="right" shrinkToFit="1"/>
    </xf>
    <xf numFmtId="176" fontId="44" fillId="0" borderId="125" xfId="21" applyNumberFormat="1" applyFont="1" applyBorder="1" applyAlignment="1">
      <alignment horizontal="right" shrinkToFit="1"/>
    </xf>
    <xf numFmtId="0" fontId="44" fillId="0" borderId="111" xfId="21" applyBorder="1" applyAlignment="1">
      <alignment horizontal="center"/>
    </xf>
    <xf numFmtId="0" fontId="44" fillId="0" borderId="112" xfId="21" applyBorder="1" applyAlignment="1">
      <alignment horizontal="center"/>
    </xf>
    <xf numFmtId="176" fontId="44" fillId="0" borderId="112" xfId="21" applyNumberFormat="1" applyFont="1" applyBorder="1" applyAlignment="1">
      <alignment horizontal="right" shrinkToFit="1"/>
    </xf>
    <xf numFmtId="0" fontId="44" fillId="0" borderId="122" xfId="21" applyBorder="1" applyAlignment="1">
      <alignment horizontal="center"/>
    </xf>
    <xf numFmtId="0" fontId="44" fillId="0" borderId="123" xfId="21" applyBorder="1" applyAlignment="1">
      <alignment horizontal="center"/>
    </xf>
    <xf numFmtId="176" fontId="44" fillId="0" borderId="138" xfId="21" applyNumberFormat="1" applyFont="1" applyBorder="1" applyAlignment="1">
      <alignment horizontal="right" shrinkToFit="1"/>
    </xf>
    <xf numFmtId="176" fontId="44" fillId="0" borderId="139" xfId="21" applyNumberFormat="1" applyFont="1" applyBorder="1" applyAlignment="1">
      <alignment horizontal="right" shrinkToFit="1"/>
    </xf>
    <xf numFmtId="176" fontId="44" fillId="0" borderId="123" xfId="21" applyNumberFormat="1" applyFont="1" applyBorder="1" applyAlignment="1">
      <alignment horizontal="right" shrinkToFit="1"/>
    </xf>
    <xf numFmtId="0" fontId="44" fillId="0" borderId="126" xfId="21" applyBorder="1" applyAlignment="1">
      <alignment horizontal="center"/>
    </xf>
    <xf numFmtId="0" fontId="44" fillId="0" borderId="117" xfId="21" applyBorder="1" applyAlignment="1">
      <alignment horizontal="center"/>
    </xf>
    <xf numFmtId="186" fontId="44" fillId="0" borderId="13" xfId="21" applyNumberFormat="1" applyFont="1" applyBorder="1" applyAlignment="1">
      <alignment horizontal="center" shrinkToFit="1"/>
    </xf>
    <xf numFmtId="0" fontId="44" fillId="0" borderId="13" xfId="21" applyFont="1" applyBorder="1" applyAlignment="1">
      <alignment horizontal="center" shrinkToFit="1"/>
    </xf>
    <xf numFmtId="0" fontId="44" fillId="0" borderId="14" xfId="21" applyFont="1" applyBorder="1" applyAlignment="1">
      <alignment horizontal="center" shrinkToFit="1"/>
    </xf>
    <xf numFmtId="0" fontId="44" fillId="6" borderId="12" xfId="21" applyFont="1" applyFill="1" applyBorder="1" applyAlignment="1">
      <alignment horizontal="center" shrinkToFit="1"/>
    </xf>
    <xf numFmtId="0" fontId="44" fillId="6" borderId="136" xfId="21" applyFont="1" applyFill="1" applyBorder="1" applyAlignment="1">
      <alignment horizontal="center" shrinkToFit="1"/>
    </xf>
    <xf numFmtId="0" fontId="44" fillId="0" borderId="2" xfId="21" applyFont="1" applyBorder="1" applyAlignment="1">
      <alignment horizontal="center"/>
    </xf>
    <xf numFmtId="0" fontId="44" fillId="0" borderId="13" xfId="21" applyFont="1" applyBorder="1" applyAlignment="1">
      <alignment horizontal="right" shrinkToFit="1"/>
    </xf>
    <xf numFmtId="0" fontId="44" fillId="0" borderId="96" xfId="21" applyFont="1" applyBorder="1" applyAlignment="1">
      <alignment horizontal="right" shrinkToFit="1"/>
    </xf>
    <xf numFmtId="0" fontId="44" fillId="0" borderId="14" xfId="21" applyFont="1" applyBorder="1" applyAlignment="1">
      <alignment horizontal="right" shrinkToFit="1"/>
    </xf>
    <xf numFmtId="0" fontId="44" fillId="6" borderId="12" xfId="21" applyFont="1" applyFill="1" applyBorder="1" applyAlignment="1">
      <alignment horizontal="right" shrinkToFit="1"/>
    </xf>
    <xf numFmtId="0" fontId="44" fillId="6" borderId="136" xfId="21" applyFont="1" applyFill="1" applyBorder="1" applyAlignment="1">
      <alignment horizontal="right" shrinkToFit="1"/>
    </xf>
    <xf numFmtId="0" fontId="44" fillId="0" borderId="2" xfId="21" applyBorder="1" applyAlignment="1">
      <alignment horizontal="center"/>
    </xf>
    <xf numFmtId="41" fontId="44" fillId="35" borderId="0" xfId="21" applyNumberFormat="1" applyFill="1" applyBorder="1" applyAlignment="1">
      <alignment vertical="center"/>
    </xf>
    <xf numFmtId="41" fontId="44" fillId="35" borderId="95" xfId="21" applyNumberFormat="1" applyFill="1" applyBorder="1" applyAlignment="1">
      <alignment vertical="center"/>
    </xf>
    <xf numFmtId="41" fontId="44" fillId="35" borderId="7" xfId="21" applyNumberFormat="1" applyFill="1" applyBorder="1" applyAlignment="1">
      <alignment vertical="center"/>
    </xf>
    <xf numFmtId="41" fontId="44" fillId="0" borderId="126" xfId="21" applyNumberFormat="1" applyFill="1" applyBorder="1" applyAlignment="1">
      <alignment vertical="center"/>
    </xf>
    <xf numFmtId="41" fontId="44" fillId="0" borderId="116" xfId="21" applyNumberFormat="1" applyFill="1" applyBorder="1" applyAlignment="1">
      <alignment vertical="center"/>
    </xf>
    <xf numFmtId="41" fontId="44" fillId="0" borderId="0" xfId="21" applyNumberFormat="1" applyFill="1" applyBorder="1" applyAlignment="1">
      <alignment vertical="center"/>
    </xf>
    <xf numFmtId="41" fontId="44" fillId="0" borderId="7" xfId="21" applyNumberFormat="1" applyFill="1" applyBorder="1" applyAlignment="1">
      <alignment vertical="center"/>
    </xf>
    <xf numFmtId="0" fontId="44" fillId="0" borderId="1" xfId="21" applyBorder="1" applyAlignment="1">
      <alignment horizontal="center"/>
    </xf>
    <xf numFmtId="0" fontId="44" fillId="0" borderId="9" xfId="21" applyBorder="1" applyAlignment="1">
      <alignment horizontal="center"/>
    </xf>
    <xf numFmtId="0" fontId="44" fillId="0" borderId="12" xfId="21" applyBorder="1" applyAlignment="1">
      <alignment horizontal="center"/>
    </xf>
    <xf numFmtId="0" fontId="44" fillId="0" borderId="13" xfId="21" applyBorder="1" applyAlignment="1">
      <alignment horizontal="center"/>
    </xf>
    <xf numFmtId="0" fontId="44" fillId="0" borderId="14" xfId="21" applyBorder="1" applyAlignment="1">
      <alignment horizontal="center"/>
    </xf>
    <xf numFmtId="41" fontId="44" fillId="0" borderId="110" xfId="21" applyNumberFormat="1" applyFill="1" applyBorder="1" applyAlignment="1">
      <alignment vertical="center"/>
    </xf>
    <xf numFmtId="41" fontId="44" fillId="0" borderId="125" xfId="21" applyNumberFormat="1" applyFill="1" applyBorder="1" applyAlignment="1">
      <alignment vertical="center"/>
    </xf>
    <xf numFmtId="41" fontId="44" fillId="0" borderId="153" xfId="21" applyNumberFormat="1" applyFill="1" applyBorder="1" applyAlignment="1">
      <alignment vertical="center"/>
    </xf>
    <xf numFmtId="41" fontId="44" fillId="0" borderId="112" xfId="21" applyNumberFormat="1" applyFill="1" applyBorder="1" applyAlignment="1">
      <alignment vertical="center"/>
    </xf>
    <xf numFmtId="41" fontId="44" fillId="0" borderId="110" xfId="21" applyNumberFormat="1" applyBorder="1" applyAlignment="1">
      <alignment vertical="center"/>
    </xf>
    <xf numFmtId="41" fontId="44" fillId="0" borderId="125" xfId="21" applyNumberFormat="1" applyBorder="1" applyAlignment="1">
      <alignment vertical="center"/>
    </xf>
    <xf numFmtId="41" fontId="44" fillId="0" borderId="112" xfId="21" applyNumberFormat="1" applyBorder="1" applyAlignment="1">
      <alignment vertical="center"/>
    </xf>
    <xf numFmtId="41" fontId="44" fillId="0" borderId="95" xfId="21" applyNumberFormat="1" applyFill="1" applyBorder="1" applyAlignment="1">
      <alignment vertical="center"/>
    </xf>
    <xf numFmtId="41" fontId="44" fillId="35" borderId="110" xfId="21" applyNumberFormat="1" applyFill="1" applyBorder="1" applyAlignment="1">
      <alignment vertical="center"/>
    </xf>
    <xf numFmtId="41" fontId="44" fillId="35" borderId="125" xfId="21" applyNumberFormat="1" applyFill="1" applyBorder="1" applyAlignment="1">
      <alignment vertical="center"/>
    </xf>
    <xf numFmtId="41" fontId="44" fillId="35" borderId="112" xfId="21" applyNumberFormat="1" applyFill="1" applyBorder="1" applyAlignment="1">
      <alignment vertical="center"/>
    </xf>
    <xf numFmtId="41" fontId="44" fillId="0" borderId="77" xfId="21" applyNumberFormat="1" applyBorder="1" applyAlignment="1">
      <alignment vertical="center"/>
    </xf>
    <xf numFmtId="41" fontId="44" fillId="0" borderId="123" xfId="21" applyNumberFormat="1" applyBorder="1" applyAlignment="1">
      <alignment vertical="center"/>
    </xf>
    <xf numFmtId="41" fontId="44" fillId="0" borderId="153" xfId="21" applyNumberFormat="1" applyBorder="1" applyAlignment="1">
      <alignment vertical="center"/>
    </xf>
    <xf numFmtId="41" fontId="44" fillId="0" borderId="220" xfId="21" applyNumberFormat="1" applyBorder="1" applyAlignment="1">
      <alignment vertical="center"/>
    </xf>
    <xf numFmtId="41" fontId="44" fillId="0" borderId="139" xfId="21" applyNumberFormat="1" applyBorder="1" applyAlignment="1">
      <alignment vertical="center"/>
    </xf>
    <xf numFmtId="0" fontId="44" fillId="0" borderId="4" xfId="21" applyBorder="1" applyAlignment="1">
      <alignment horizontal="center"/>
    </xf>
    <xf numFmtId="0" fontId="44" fillId="0" borderId="5" xfId="21" applyBorder="1" applyAlignment="1">
      <alignment horizontal="center"/>
    </xf>
    <xf numFmtId="176" fontId="44" fillId="22" borderId="2" xfId="21" applyNumberFormat="1" applyFill="1" applyBorder="1" applyAlignment="1">
      <alignment horizontal="center"/>
    </xf>
    <xf numFmtId="176" fontId="44" fillId="0" borderId="60" xfId="21" applyNumberFormat="1" applyBorder="1" applyAlignment="1">
      <alignment horizontal="right" vertical="center"/>
    </xf>
    <xf numFmtId="0" fontId="44" fillId="0" borderId="12" xfId="21" applyFont="1" applyBorder="1" applyAlignment="1">
      <alignment horizontal="center"/>
    </xf>
    <xf numFmtId="0" fontId="44" fillId="0" borderId="13" xfId="21" applyFont="1" applyBorder="1" applyAlignment="1">
      <alignment horizontal="center"/>
    </xf>
    <xf numFmtId="0" fontId="44" fillId="0" borderId="14" xfId="21" applyFont="1" applyBorder="1" applyAlignment="1">
      <alignment horizontal="center"/>
    </xf>
    <xf numFmtId="0" fontId="44" fillId="4" borderId="60" xfId="21" applyFill="1" applyBorder="1" applyAlignment="1">
      <alignment horizontal="center"/>
    </xf>
    <xf numFmtId="176" fontId="44" fillId="0" borderId="122" xfId="21" applyNumberFormat="1" applyBorder="1" applyAlignment="1">
      <alignment horizontal="right" vertical="center"/>
    </xf>
    <xf numFmtId="0" fontId="44" fillId="0" borderId="123" xfId="21" applyBorder="1" applyAlignment="1">
      <alignment vertical="center"/>
    </xf>
    <xf numFmtId="0" fontId="44" fillId="4" borderId="2" xfId="21" applyFill="1" applyBorder="1" applyAlignment="1">
      <alignment horizontal="center"/>
    </xf>
    <xf numFmtId="0" fontId="44" fillId="0" borderId="8" xfId="21" applyFont="1" applyBorder="1" applyAlignment="1">
      <alignment horizontal="center"/>
    </xf>
    <xf numFmtId="0" fontId="44" fillId="0" borderId="1" xfId="21" applyFont="1" applyBorder="1" applyAlignment="1">
      <alignment horizontal="center"/>
    </xf>
    <xf numFmtId="41" fontId="44" fillId="35" borderId="153" xfId="21" applyNumberFormat="1" applyFill="1" applyBorder="1" applyAlignment="1">
      <alignment vertical="center"/>
    </xf>
    <xf numFmtId="0" fontId="44" fillId="0" borderId="120" xfId="21" applyBorder="1" applyAlignment="1">
      <alignment horizontal="center"/>
    </xf>
    <xf numFmtId="41" fontId="44" fillId="0" borderId="122" xfId="21" applyNumberFormat="1" applyBorder="1" applyAlignment="1">
      <alignment vertical="center"/>
    </xf>
    <xf numFmtId="41" fontId="44" fillId="0" borderId="4" xfId="21" applyNumberFormat="1" applyBorder="1" applyAlignment="1">
      <alignment vertical="center"/>
    </xf>
    <xf numFmtId="41" fontId="44" fillId="0" borderId="74" xfId="21" applyNumberFormat="1" applyBorder="1" applyAlignment="1">
      <alignment vertical="center"/>
    </xf>
    <xf numFmtId="0" fontId="44" fillId="0" borderId="0" xfId="21" applyAlignment="1">
      <alignment horizontal="right" vertical="center"/>
    </xf>
    <xf numFmtId="41" fontId="44" fillId="0" borderId="0" xfId="21" applyNumberFormat="1" applyBorder="1" applyAlignment="1">
      <alignment vertical="center"/>
    </xf>
    <xf numFmtId="41" fontId="44" fillId="0" borderId="7" xfId="21" applyNumberFormat="1" applyBorder="1" applyAlignment="1">
      <alignment vertical="center"/>
    </xf>
    <xf numFmtId="0" fontId="29" fillId="0" borderId="5" xfId="0" applyFont="1" applyBorder="1" applyAlignment="1">
      <alignment horizontal="center" vertical="center" textRotation="255"/>
    </xf>
    <xf numFmtId="0" fontId="29" fillId="0" borderId="7" xfId="0" applyFont="1" applyBorder="1" applyAlignment="1">
      <alignment horizontal="center" vertical="center" textRotation="255"/>
    </xf>
    <xf numFmtId="0" fontId="14" fillId="33" borderId="12" xfId="0" applyFont="1" applyFill="1" applyBorder="1" applyAlignment="1">
      <alignment horizontal="center" vertical="center"/>
    </xf>
    <xf numFmtId="0" fontId="14" fillId="33" borderId="14" xfId="0" applyFont="1" applyFill="1" applyBorder="1" applyAlignment="1">
      <alignment horizontal="center" vertical="center"/>
    </xf>
    <xf numFmtId="0" fontId="133" fillId="0" borderId="0" xfId="0" applyFont="1" applyBorder="1" applyAlignment="1">
      <alignment horizontal="center" vertical="top"/>
    </xf>
    <xf numFmtId="3" fontId="154" fillId="0" borderId="150" xfId="21" applyNumberFormat="1" applyFont="1" applyBorder="1" applyAlignment="1">
      <alignment horizontal="right" vertical="center" shrinkToFit="1"/>
    </xf>
    <xf numFmtId="3" fontId="154" fillId="0" borderId="149" xfId="21" applyNumberFormat="1" applyFont="1" applyBorder="1" applyAlignment="1">
      <alignment horizontal="right" vertical="center" shrinkToFit="1"/>
    </xf>
    <xf numFmtId="3" fontId="154" fillId="0" borderId="146" xfId="21" applyNumberFormat="1" applyFont="1" applyBorder="1" applyAlignment="1">
      <alignment horizontal="right" vertical="center" shrinkToFit="1"/>
    </xf>
    <xf numFmtId="3" fontId="154" fillId="0" borderId="145" xfId="21" applyNumberFormat="1" applyFont="1" applyBorder="1" applyAlignment="1">
      <alignment horizontal="right" vertical="center" shrinkToFit="1"/>
    </xf>
    <xf numFmtId="0" fontId="125" fillId="0" borderId="0" xfId="1" applyFont="1" applyBorder="1" applyAlignment="1">
      <alignment horizontal="center" vertical="center" wrapText="1"/>
    </xf>
    <xf numFmtId="0" fontId="65" fillId="0" borderId="0" xfId="21" applyFont="1" applyBorder="1" applyAlignment="1">
      <alignment horizontal="left" vertical="center" wrapText="1"/>
    </xf>
    <xf numFmtId="0" fontId="65" fillId="0" borderId="348" xfId="21" applyFont="1" applyBorder="1" applyAlignment="1">
      <alignment horizontal="left" vertical="center" wrapText="1"/>
    </xf>
    <xf numFmtId="3" fontId="154" fillId="0" borderId="107" xfId="1" applyNumberFormat="1" applyFont="1" applyBorder="1" applyAlignment="1">
      <alignment horizontal="right" vertical="center" shrinkToFit="1"/>
    </xf>
    <xf numFmtId="3" fontId="154" fillId="0" borderId="0" xfId="1" applyNumberFormat="1" applyFont="1" applyBorder="1" applyAlignment="1">
      <alignment horizontal="right" vertical="center" shrinkToFit="1"/>
    </xf>
    <xf numFmtId="3" fontId="154" fillId="0" borderId="146" xfId="1" applyNumberFormat="1" applyFont="1" applyBorder="1" applyAlignment="1">
      <alignment horizontal="right" vertical="center" shrinkToFit="1"/>
    </xf>
    <xf numFmtId="3" fontId="154" fillId="0" borderId="145" xfId="1" applyNumberFormat="1" applyFont="1" applyBorder="1" applyAlignment="1">
      <alignment horizontal="right" vertical="center" shrinkToFit="1"/>
    </xf>
    <xf numFmtId="0" fontId="29" fillId="0" borderId="147" xfId="0" applyFont="1" applyBorder="1" applyAlignment="1">
      <alignment horizontal="center" vertical="center" wrapText="1"/>
    </xf>
    <xf numFmtId="0" fontId="29" fillId="0" borderId="144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96" xfId="0" applyFont="1" applyBorder="1" applyAlignment="1">
      <alignment horizontal="center" vertical="center"/>
    </xf>
    <xf numFmtId="0" fontId="153" fillId="0" borderId="4" xfId="0" applyFont="1" applyBorder="1" applyAlignment="1">
      <alignment horizontal="right" vertical="top"/>
    </xf>
    <xf numFmtId="0" fontId="29" fillId="0" borderId="148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textRotation="255"/>
    </xf>
    <xf numFmtId="0" fontId="29" fillId="0" borderId="6" xfId="0" applyFont="1" applyBorder="1" applyAlignment="1">
      <alignment horizontal="center" vertical="center" textRotation="255"/>
    </xf>
    <xf numFmtId="0" fontId="29" fillId="0" borderId="8" xfId="0" applyFont="1" applyBorder="1" applyAlignment="1">
      <alignment horizontal="center" vertical="center" textRotation="255"/>
    </xf>
    <xf numFmtId="0" fontId="125" fillId="0" borderId="0" xfId="1" applyFont="1" applyBorder="1" applyAlignment="1">
      <alignment horizontal="right" vertical="center"/>
    </xf>
    <xf numFmtId="0" fontId="125" fillId="0" borderId="147" xfId="1" applyFont="1" applyBorder="1" applyAlignment="1">
      <alignment horizontal="right" vertical="center"/>
    </xf>
    <xf numFmtId="0" fontId="45" fillId="0" borderId="190" xfId="21" applyFont="1" applyBorder="1" applyAlignment="1">
      <alignment horizontal="center" vertical="center" wrapText="1"/>
    </xf>
    <xf numFmtId="0" fontId="45" fillId="0" borderId="188" xfId="21" applyFont="1" applyBorder="1" applyAlignment="1">
      <alignment horizontal="center" vertical="center" wrapText="1"/>
    </xf>
    <xf numFmtId="176" fontId="45" fillId="0" borderId="12" xfId="0" applyNumberFormat="1" applyFont="1" applyFill="1" applyBorder="1" applyAlignment="1">
      <alignment horizontal="right"/>
    </xf>
    <xf numFmtId="176" fontId="45" fillId="0" borderId="44" xfId="0" applyNumberFormat="1" applyFont="1" applyFill="1" applyBorder="1" applyAlignment="1">
      <alignment horizontal="right"/>
    </xf>
    <xf numFmtId="176" fontId="45" fillId="0" borderId="37" xfId="0" applyNumberFormat="1" applyFont="1" applyFill="1" applyBorder="1" applyAlignment="1">
      <alignment horizontal="right"/>
    </xf>
    <xf numFmtId="176" fontId="45" fillId="0" borderId="40" xfId="0" applyNumberFormat="1" applyFont="1" applyFill="1" applyBorder="1" applyAlignment="1">
      <alignment horizontal="right"/>
    </xf>
    <xf numFmtId="176" fontId="45" fillId="0" borderId="41" xfId="0" applyNumberFormat="1" applyFont="1" applyFill="1" applyBorder="1" applyAlignment="1">
      <alignment horizontal="right"/>
    </xf>
    <xf numFmtId="176" fontId="45" fillId="0" borderId="67" xfId="0" applyNumberFormat="1" applyFont="1" applyFill="1" applyBorder="1" applyAlignment="1">
      <alignment horizontal="right"/>
    </xf>
    <xf numFmtId="176" fontId="45" fillId="0" borderId="68" xfId="0" applyNumberFormat="1" applyFont="1" applyFill="1" applyBorder="1" applyAlignment="1">
      <alignment horizontal="right"/>
    </xf>
    <xf numFmtId="176" fontId="45" fillId="0" borderId="39" xfId="0" applyNumberFormat="1" applyFont="1" applyFill="1" applyBorder="1" applyAlignment="1">
      <alignment horizontal="right"/>
    </xf>
    <xf numFmtId="176" fontId="45" fillId="0" borderId="46" xfId="0" applyNumberFormat="1" applyFont="1" applyFill="1" applyBorder="1" applyAlignment="1">
      <alignment horizontal="right"/>
    </xf>
    <xf numFmtId="0" fontId="29" fillId="12" borderId="5" xfId="0" applyFont="1" applyFill="1" applyBorder="1" applyAlignment="1">
      <alignment horizontal="center" vertical="center" textRotation="255"/>
    </xf>
    <xf numFmtId="0" fontId="29" fillId="12" borderId="7" xfId="0" applyFont="1" applyFill="1" applyBorder="1" applyAlignment="1">
      <alignment horizontal="center" vertical="center" textRotation="255"/>
    </xf>
    <xf numFmtId="0" fontId="44" fillId="0" borderId="11" xfId="21" applyFill="1" applyBorder="1" applyAlignment="1">
      <alignment horizontal="left"/>
    </xf>
    <xf numFmtId="0" fontId="96" fillId="0" borderId="11" xfId="21" applyFont="1" applyBorder="1" applyAlignment="1">
      <alignment horizontal="left" vertical="center"/>
    </xf>
    <xf numFmtId="0" fontId="14" fillId="31" borderId="227" xfId="0" applyFont="1" applyFill="1" applyBorder="1" applyAlignment="1">
      <alignment horizontal="right" vertical="center"/>
    </xf>
    <xf numFmtId="0" fontId="123" fillId="32" borderId="227" xfId="0" applyFont="1" applyFill="1" applyBorder="1" applyAlignment="1">
      <alignment horizontal="center" vertical="center"/>
    </xf>
    <xf numFmtId="0" fontId="14" fillId="30" borderId="227" xfId="0" applyFont="1" applyFill="1" applyBorder="1" applyAlignment="1">
      <alignment horizontal="right" vertical="center"/>
    </xf>
    <xf numFmtId="176" fontId="45" fillId="0" borderId="47" xfId="0" applyNumberFormat="1" applyFont="1" applyFill="1" applyBorder="1" applyAlignment="1">
      <alignment horizontal="right"/>
    </xf>
    <xf numFmtId="176" fontId="45" fillId="0" borderId="14" xfId="0" applyNumberFormat="1" applyFont="1" applyFill="1" applyBorder="1" applyAlignment="1">
      <alignment horizontal="right"/>
    </xf>
    <xf numFmtId="187" fontId="45" fillId="0" borderId="183" xfId="21" applyNumberFormat="1" applyFont="1" applyBorder="1" applyAlignment="1">
      <alignment horizontal="center" vertical="center"/>
    </xf>
    <xf numFmtId="187" fontId="45" fillId="0" borderId="167" xfId="21" applyNumberFormat="1" applyFont="1" applyBorder="1" applyAlignment="1">
      <alignment horizontal="center" vertical="center"/>
    </xf>
    <xf numFmtId="187" fontId="45" fillId="0" borderId="169" xfId="21" applyNumberFormat="1" applyFont="1" applyBorder="1" applyAlignment="1">
      <alignment horizontal="center" vertical="center"/>
    </xf>
    <xf numFmtId="187" fontId="45" fillId="0" borderId="163" xfId="21" applyNumberFormat="1" applyFont="1" applyBorder="1" applyAlignment="1">
      <alignment horizontal="center" vertical="center"/>
    </xf>
    <xf numFmtId="187" fontId="45" fillId="0" borderId="156" xfId="21" applyNumberFormat="1" applyFont="1" applyBorder="1" applyAlignment="1">
      <alignment horizontal="center" vertical="center"/>
    </xf>
    <xf numFmtId="187" fontId="45" fillId="0" borderId="178" xfId="21" applyNumberFormat="1" applyFont="1" applyBorder="1" applyAlignment="1">
      <alignment horizontal="center" vertical="center"/>
    </xf>
    <xf numFmtId="176" fontId="45" fillId="0" borderId="36" xfId="0" applyNumberFormat="1" applyFont="1" applyFill="1" applyBorder="1" applyAlignment="1">
      <alignment horizontal="right"/>
    </xf>
    <xf numFmtId="0" fontId="44" fillId="0" borderId="57" xfId="21" applyFill="1" applyBorder="1" applyAlignment="1">
      <alignment horizontal="center" vertical="center" textRotation="255"/>
    </xf>
    <xf numFmtId="0" fontId="44" fillId="0" borderId="58" xfId="21" applyFill="1" applyBorder="1" applyAlignment="1">
      <alignment horizontal="center" vertical="center" textRotation="255"/>
    </xf>
    <xf numFmtId="0" fontId="45" fillId="0" borderId="161" xfId="21" applyFont="1" applyBorder="1" applyAlignment="1">
      <alignment horizontal="center" vertical="center" textRotation="255"/>
    </xf>
    <xf numFmtId="0" fontId="45" fillId="0" borderId="198" xfId="21" applyFont="1" applyBorder="1" applyAlignment="1">
      <alignment horizontal="center" vertical="center" wrapText="1"/>
    </xf>
    <xf numFmtId="0" fontId="45" fillId="0" borderId="185" xfId="21" applyFont="1" applyBorder="1" applyAlignment="1">
      <alignment horizontal="center" vertical="center" wrapText="1"/>
    </xf>
    <xf numFmtId="0" fontId="45" fillId="0" borderId="48" xfId="21" applyFont="1" applyBorder="1" applyAlignment="1">
      <alignment horizontal="center" vertical="center" shrinkToFit="1"/>
    </xf>
    <xf numFmtId="0" fontId="45" fillId="0" borderId="16" xfId="21" applyFont="1" applyBorder="1" applyAlignment="1">
      <alignment horizontal="center" vertical="center" shrinkToFit="1"/>
    </xf>
    <xf numFmtId="0" fontId="45" fillId="0" borderId="43" xfId="21" applyFont="1" applyBorder="1" applyAlignment="1">
      <alignment horizontal="center" vertical="center" shrinkToFit="1"/>
    </xf>
    <xf numFmtId="0" fontId="44" fillId="0" borderId="61" xfId="21" applyBorder="1" applyAlignment="1">
      <alignment horizontal="center" vertical="center" textRotation="255"/>
    </xf>
    <xf numFmtId="0" fontId="45" fillId="0" borderId="164" xfId="21" applyFont="1" applyBorder="1" applyAlignment="1">
      <alignment horizontal="center" vertical="center" textRotation="255"/>
    </xf>
    <xf numFmtId="0" fontId="45" fillId="0" borderId="158" xfId="21" applyFont="1" applyBorder="1" applyAlignment="1">
      <alignment horizontal="center" vertical="center" textRotation="255"/>
    </xf>
    <xf numFmtId="0" fontId="45" fillId="0" borderId="184" xfId="21" applyFont="1" applyBorder="1" applyAlignment="1">
      <alignment horizontal="center" vertical="center"/>
    </xf>
    <xf numFmtId="0" fontId="45" fillId="0" borderId="16" xfId="21" applyFont="1" applyBorder="1" applyAlignment="1">
      <alignment horizontal="center" vertical="center"/>
    </xf>
    <xf numFmtId="0" fontId="45" fillId="0" borderId="43" xfId="21" applyFont="1" applyBorder="1" applyAlignment="1">
      <alignment horizontal="center" vertical="center"/>
    </xf>
    <xf numFmtId="0" fontId="44" fillId="0" borderId="105" xfId="21" applyBorder="1" applyAlignment="1">
      <alignment horizontal="center" vertical="center" textRotation="255"/>
    </xf>
    <xf numFmtId="0" fontId="44" fillId="0" borderId="106" xfId="21" applyBorder="1" applyAlignment="1">
      <alignment horizontal="center" vertical="center" textRotation="255"/>
    </xf>
    <xf numFmtId="0" fontId="45" fillId="0" borderId="164" xfId="21" applyFont="1" applyBorder="1" applyAlignment="1">
      <alignment horizontal="center" vertical="center" textRotation="255" shrinkToFit="1"/>
    </xf>
    <xf numFmtId="0" fontId="45" fillId="0" borderId="161" xfId="21" applyFont="1" applyBorder="1" applyAlignment="1">
      <alignment horizontal="center" vertical="center" textRotation="255" shrinkToFit="1"/>
    </xf>
    <xf numFmtId="0" fontId="45" fillId="0" borderId="158" xfId="21" applyFont="1" applyBorder="1" applyAlignment="1">
      <alignment horizontal="center" vertical="center" textRotation="255" shrinkToFit="1"/>
    </xf>
    <xf numFmtId="0" fontId="45" fillId="0" borderId="52" xfId="21" applyFont="1" applyBorder="1" applyAlignment="1">
      <alignment horizontal="center" vertical="center" shrinkToFit="1"/>
    </xf>
    <xf numFmtId="0" fontId="45" fillId="0" borderId="1" xfId="21" applyFont="1" applyBorder="1" applyAlignment="1">
      <alignment horizontal="center" vertical="center" shrinkToFit="1"/>
    </xf>
    <xf numFmtId="0" fontId="45" fillId="0" borderId="9" xfId="21" applyFont="1" applyBorder="1" applyAlignment="1">
      <alignment horizontal="center" vertical="center" shrinkToFit="1"/>
    </xf>
    <xf numFmtId="0" fontId="45" fillId="0" borderId="61" xfId="21" applyFont="1" applyBorder="1" applyAlignment="1">
      <alignment horizontal="center" vertical="center" textRotation="255" wrapText="1" shrinkToFit="1"/>
    </xf>
    <xf numFmtId="0" fontId="45" fillId="0" borderId="61" xfId="21" applyFont="1" applyBorder="1" applyAlignment="1">
      <alignment horizontal="center" vertical="center" textRotation="255" shrinkToFit="1"/>
    </xf>
    <xf numFmtId="0" fontId="44" fillId="0" borderId="106" xfId="21" applyBorder="1" applyAlignment="1">
      <alignment shrinkToFit="1"/>
    </xf>
    <xf numFmtId="0" fontId="45" fillId="0" borderId="185" xfId="21" applyFont="1" applyBorder="1" applyAlignment="1">
      <alignment horizontal="center" vertical="center" wrapText="1" shrinkToFit="1"/>
    </xf>
    <xf numFmtId="0" fontId="45" fillId="0" borderId="53" xfId="21" applyFont="1" applyBorder="1" applyAlignment="1">
      <alignment horizontal="center" vertical="center"/>
    </xf>
    <xf numFmtId="0" fontId="45" fillId="0" borderId="4" xfId="21" applyFont="1" applyBorder="1" applyAlignment="1">
      <alignment horizontal="center" vertical="center"/>
    </xf>
    <xf numFmtId="0" fontId="45" fillId="0" borderId="5" xfId="21" applyFont="1" applyBorder="1" applyAlignment="1">
      <alignment horizontal="center" vertical="center"/>
    </xf>
    <xf numFmtId="0" fontId="45" fillId="0" borderId="52" xfId="21" applyFont="1" applyBorder="1" applyAlignment="1">
      <alignment horizontal="center" vertical="center"/>
    </xf>
    <xf numFmtId="0" fontId="45" fillId="0" borderId="1" xfId="21" applyFont="1" applyBorder="1" applyAlignment="1">
      <alignment horizontal="center" vertical="center"/>
    </xf>
    <xf numFmtId="0" fontId="45" fillId="0" borderId="9" xfId="21" applyFont="1" applyBorder="1" applyAlignment="1">
      <alignment horizontal="center" vertical="center"/>
    </xf>
    <xf numFmtId="0" fontId="45" fillId="0" borderId="157" xfId="21" applyFont="1" applyBorder="1" applyAlignment="1">
      <alignment horizontal="center" vertical="center" shrinkToFit="1"/>
    </xf>
    <xf numFmtId="0" fontId="45" fillId="0" borderId="33" xfId="21" applyFont="1" applyBorder="1" applyAlignment="1">
      <alignment horizontal="center" vertical="center" shrinkToFit="1"/>
    </xf>
    <xf numFmtId="0" fontId="45" fillId="0" borderId="46" xfId="21" applyFont="1" applyBorder="1" applyAlignment="1">
      <alignment horizontal="center" vertical="center" shrinkToFit="1"/>
    </xf>
    <xf numFmtId="0" fontId="45" fillId="0" borderId="3" xfId="21" applyFont="1" applyBorder="1" applyAlignment="1">
      <alignment horizontal="center" vertical="center" wrapText="1"/>
    </xf>
    <xf numFmtId="0" fontId="45" fillId="0" borderId="8" xfId="21" applyFont="1" applyBorder="1" applyAlignment="1">
      <alignment horizontal="center" vertical="center"/>
    </xf>
    <xf numFmtId="0" fontId="45" fillId="0" borderId="6" xfId="21" applyFont="1" applyBorder="1" applyAlignment="1">
      <alignment horizontal="center" vertical="center" wrapText="1"/>
    </xf>
    <xf numFmtId="0" fontId="45" fillId="0" borderId="0" xfId="21" applyFont="1" applyBorder="1" applyAlignment="1">
      <alignment horizontal="center" vertical="center"/>
    </xf>
    <xf numFmtId="0" fontId="45" fillId="0" borderId="7" xfId="21" applyFont="1" applyBorder="1" applyAlignment="1">
      <alignment horizontal="center" vertical="center"/>
    </xf>
    <xf numFmtId="0" fontId="45" fillId="0" borderId="38" xfId="21" applyFont="1" applyBorder="1" applyAlignment="1">
      <alignment horizontal="center" vertical="center" shrinkToFit="1"/>
    </xf>
    <xf numFmtId="0" fontId="45" fillId="0" borderId="23" xfId="21" applyFont="1" applyBorder="1" applyAlignment="1">
      <alignment horizontal="center" vertical="center" shrinkToFit="1"/>
    </xf>
    <xf numFmtId="0" fontId="45" fillId="0" borderId="22" xfId="21" applyFont="1" applyBorder="1" applyAlignment="1">
      <alignment horizontal="center" vertical="center" shrinkToFit="1"/>
    </xf>
    <xf numFmtId="0" fontId="45" fillId="0" borderId="42" xfId="21" applyFont="1" applyBorder="1" applyAlignment="1">
      <alignment horizontal="center" vertical="center" shrinkToFit="1"/>
    </xf>
    <xf numFmtId="0" fontId="45" fillId="0" borderId="51" xfId="21" applyFont="1" applyBorder="1" applyAlignment="1">
      <alignment horizontal="center" vertical="center"/>
    </xf>
    <xf numFmtId="0" fontId="45" fillId="0" borderId="54" xfId="21" applyFont="1" applyBorder="1" applyAlignment="1">
      <alignment horizontal="center" vertical="center"/>
    </xf>
    <xf numFmtId="0" fontId="45" fillId="0" borderId="11" xfId="21" applyFont="1" applyBorder="1" applyAlignment="1">
      <alignment horizontal="center" vertical="center"/>
    </xf>
    <xf numFmtId="0" fontId="44" fillId="0" borderId="56" xfId="21" applyBorder="1" applyAlignment="1">
      <alignment horizontal="center" vertical="center" textRotation="255"/>
    </xf>
    <xf numFmtId="0" fontId="44" fillId="0" borderId="57" xfId="21" applyBorder="1" applyAlignment="1">
      <alignment horizontal="center" vertical="center" textRotation="255"/>
    </xf>
    <xf numFmtId="0" fontId="44" fillId="0" borderId="58" xfId="21" applyBorder="1" applyAlignment="1">
      <alignment horizontal="center" vertical="center" textRotation="255"/>
    </xf>
    <xf numFmtId="0" fontId="45" fillId="0" borderId="70" xfId="21" applyFont="1" applyBorder="1" applyAlignment="1">
      <alignment horizontal="center" vertical="center" shrinkToFit="1"/>
    </xf>
    <xf numFmtId="0" fontId="45" fillId="0" borderId="13" xfId="21" applyFont="1" applyBorder="1" applyAlignment="1">
      <alignment horizontal="center" vertical="center" shrinkToFit="1"/>
    </xf>
    <xf numFmtId="0" fontId="45" fillId="0" borderId="14" xfId="21" applyFont="1" applyBorder="1" applyAlignment="1">
      <alignment horizontal="center" vertical="center" shrinkToFit="1"/>
    </xf>
    <xf numFmtId="0" fontId="45" fillId="0" borderId="0" xfId="21" applyFont="1" applyBorder="1" applyAlignment="1">
      <alignment horizontal="center" vertical="center" shrinkToFit="1"/>
    </xf>
    <xf numFmtId="190" fontId="45" fillId="0" borderId="47" xfId="21" applyNumberFormat="1" applyFont="1" applyBorder="1" applyAlignment="1">
      <alignment horizontal="center" vertical="center"/>
    </xf>
    <xf numFmtId="190" fontId="45" fillId="0" borderId="14" xfId="21" applyNumberFormat="1" applyFont="1" applyBorder="1" applyAlignment="1">
      <alignment horizontal="center" vertical="center"/>
    </xf>
    <xf numFmtId="190" fontId="45" fillId="0" borderId="12" xfId="21" applyNumberFormat="1" applyFont="1" applyBorder="1" applyAlignment="1">
      <alignment horizontal="center" vertical="center"/>
    </xf>
    <xf numFmtId="190" fontId="45" fillId="0" borderId="13" xfId="21" applyNumberFormat="1" applyFont="1" applyBorder="1" applyAlignment="1">
      <alignment horizontal="center" vertical="center"/>
    </xf>
    <xf numFmtId="187" fontId="45" fillId="0" borderId="201" xfId="21" applyNumberFormat="1" applyFont="1" applyBorder="1" applyAlignment="1">
      <alignment horizontal="center" vertical="center"/>
    </xf>
    <xf numFmtId="0" fontId="45" fillId="0" borderId="15" xfId="21" applyFont="1" applyBorder="1" applyAlignment="1">
      <alignment horizontal="center" vertical="center"/>
    </xf>
    <xf numFmtId="0" fontId="45" fillId="0" borderId="18" xfId="21" applyFont="1" applyBorder="1" applyAlignment="1">
      <alignment horizontal="center" vertical="center"/>
    </xf>
    <xf numFmtId="0" fontId="45" fillId="0" borderId="20" xfId="21" applyFont="1" applyBorder="1" applyAlignment="1">
      <alignment horizontal="center" vertical="center"/>
    </xf>
    <xf numFmtId="0" fontId="45" fillId="0" borderId="26" xfId="21" applyFont="1" applyBorder="1" applyAlignment="1">
      <alignment horizontal="center" vertical="center"/>
    </xf>
    <xf numFmtId="0" fontId="45" fillId="0" borderId="105" xfId="21" applyFont="1" applyBorder="1" applyAlignment="1">
      <alignment horizontal="center" vertical="center" textRotation="255"/>
    </xf>
    <xf numFmtId="0" fontId="45" fillId="0" borderId="183" xfId="21" applyNumberFormat="1" applyFont="1" applyBorder="1" applyAlignment="1">
      <alignment horizontal="center" vertical="center" wrapText="1"/>
    </xf>
    <xf numFmtId="0" fontId="45" fillId="0" borderId="167" xfId="21" applyNumberFormat="1" applyFont="1" applyBorder="1" applyAlignment="1">
      <alignment horizontal="center" vertical="center"/>
    </xf>
    <xf numFmtId="0" fontId="45" fillId="0" borderId="156" xfId="21" applyNumberFormat="1" applyFont="1" applyBorder="1" applyAlignment="1">
      <alignment horizontal="center" vertical="center"/>
    </xf>
    <xf numFmtId="0" fontId="45" fillId="0" borderId="37" xfId="21" applyFont="1" applyBorder="1" applyAlignment="1">
      <alignment horizontal="center" vertical="center"/>
    </xf>
    <xf numFmtId="0" fontId="45" fillId="0" borderId="40" xfId="21" applyFont="1" applyBorder="1" applyAlignment="1">
      <alignment horizontal="center" vertical="center"/>
    </xf>
    <xf numFmtId="176" fontId="45" fillId="35" borderId="38" xfId="0" applyNumberFormat="1" applyFont="1" applyFill="1" applyBorder="1" applyAlignment="1">
      <alignment horizontal="right"/>
    </xf>
    <xf numFmtId="176" fontId="45" fillId="35" borderId="42" xfId="0" applyNumberFormat="1" applyFont="1" applyFill="1" applyBorder="1" applyAlignment="1">
      <alignment horizontal="right"/>
    </xf>
    <xf numFmtId="176" fontId="45" fillId="35" borderId="24" xfId="0" applyNumberFormat="1" applyFont="1" applyFill="1" applyBorder="1" applyAlignment="1">
      <alignment horizontal="right"/>
    </xf>
    <xf numFmtId="176" fontId="45" fillId="0" borderId="24" xfId="0" applyNumberFormat="1" applyFont="1" applyFill="1" applyBorder="1" applyAlignment="1">
      <alignment horizontal="right"/>
    </xf>
    <xf numFmtId="176" fontId="45" fillId="0" borderId="42" xfId="0" applyNumberFormat="1" applyFont="1" applyFill="1" applyBorder="1" applyAlignment="1">
      <alignment horizontal="right"/>
    </xf>
    <xf numFmtId="176" fontId="45" fillId="0" borderId="23" xfId="0" applyNumberFormat="1" applyFont="1" applyFill="1" applyBorder="1" applyAlignment="1">
      <alignment horizontal="right"/>
    </xf>
    <xf numFmtId="176" fontId="45" fillId="0" borderId="38" xfId="0" applyNumberFormat="1" applyFont="1" applyFill="1" applyBorder="1" applyAlignment="1">
      <alignment horizontal="right"/>
    </xf>
    <xf numFmtId="176" fontId="45" fillId="0" borderId="22" xfId="0" applyNumberFormat="1" applyFont="1" applyFill="1" applyBorder="1" applyAlignment="1">
      <alignment horizontal="right"/>
    </xf>
    <xf numFmtId="176" fontId="45" fillId="0" borderId="69" xfId="0" applyNumberFormat="1" applyFont="1" applyFill="1" applyBorder="1" applyAlignment="1">
      <alignment horizontal="right"/>
    </xf>
    <xf numFmtId="176" fontId="45" fillId="0" borderId="66" xfId="0" applyNumberFormat="1" applyFont="1" applyFill="1" applyBorder="1" applyAlignment="1">
      <alignment horizontal="right"/>
    </xf>
    <xf numFmtId="0" fontId="149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3" fontId="221" fillId="0" borderId="0" xfId="1" applyNumberFormat="1" applyFont="1" applyBorder="1" applyAlignment="1">
      <alignment horizontal="right" vertical="center" shrinkToFit="1"/>
    </xf>
    <xf numFmtId="176" fontId="45" fillId="0" borderId="45" xfId="0" applyNumberFormat="1" applyFont="1" applyFill="1" applyBorder="1" applyAlignment="1">
      <alignment horizontal="right"/>
    </xf>
    <xf numFmtId="176" fontId="45" fillId="0" borderId="35" xfId="0" applyNumberFormat="1" applyFont="1" applyFill="1" applyBorder="1" applyAlignment="1">
      <alignment horizontal="right"/>
    </xf>
    <xf numFmtId="0" fontId="45" fillId="0" borderId="41" xfId="21" applyFont="1" applyBorder="1" applyAlignment="1">
      <alignment horizontal="center" vertical="center"/>
    </xf>
    <xf numFmtId="0" fontId="45" fillId="0" borderId="34" xfId="21" applyFont="1" applyBorder="1" applyAlignment="1">
      <alignment horizontal="center" vertical="center"/>
    </xf>
    <xf numFmtId="176" fontId="134" fillId="0" borderId="11" xfId="21" applyNumberFormat="1" applyFont="1" applyBorder="1" applyAlignment="1">
      <alignment horizontal="left"/>
    </xf>
    <xf numFmtId="0" fontId="130" fillId="12" borderId="61" xfId="1" applyFont="1" applyFill="1" applyBorder="1" applyAlignment="1">
      <alignment horizontal="center" vertical="center" textRotation="255" wrapText="1"/>
    </xf>
    <xf numFmtId="0" fontId="130" fillId="12" borderId="10" xfId="1" applyFont="1" applyFill="1" applyBorder="1" applyAlignment="1">
      <alignment horizontal="center" vertical="center" textRotation="255" wrapText="1"/>
    </xf>
    <xf numFmtId="0" fontId="130" fillId="0" borderId="60" xfId="1" applyFont="1" applyBorder="1" applyAlignment="1">
      <alignment horizontal="center" vertical="center" textRotation="255" wrapText="1"/>
    </xf>
    <xf numFmtId="0" fontId="130" fillId="0" borderId="61" xfId="1" applyFont="1" applyBorder="1" applyAlignment="1">
      <alignment horizontal="center" vertical="center" textRotation="255" wrapText="1"/>
    </xf>
    <xf numFmtId="0" fontId="130" fillId="0" borderId="10" xfId="1" applyFont="1" applyBorder="1" applyAlignment="1">
      <alignment horizontal="center" vertical="center" textRotation="255" wrapText="1"/>
    </xf>
    <xf numFmtId="0" fontId="130" fillId="12" borderId="60" xfId="1" applyFont="1" applyFill="1" applyBorder="1" applyAlignment="1">
      <alignment horizontal="center" vertical="center" textRotation="255" wrapText="1"/>
    </xf>
    <xf numFmtId="0" fontId="3" fillId="0" borderId="232" xfId="0" applyFont="1" applyBorder="1" applyAlignment="1">
      <alignment horizontal="center" vertical="center"/>
    </xf>
    <xf numFmtId="0" fontId="3" fillId="0" borderId="233" xfId="0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/>
    </xf>
    <xf numFmtId="0" fontId="61" fillId="0" borderId="102" xfId="0" applyFont="1" applyBorder="1" applyAlignment="1">
      <alignment horizontal="center" vertical="center"/>
    </xf>
    <xf numFmtId="0" fontId="61" fillId="0" borderId="231" xfId="0" applyFont="1" applyBorder="1" applyAlignment="1">
      <alignment horizontal="center" vertical="center"/>
    </xf>
    <xf numFmtId="0" fontId="61" fillId="0" borderId="103" xfId="0" applyFont="1" applyBorder="1" applyAlignment="1">
      <alignment horizontal="center" vertical="center"/>
    </xf>
    <xf numFmtId="49" fontId="23" fillId="0" borderId="0" xfId="0" applyNumberFormat="1" applyFont="1" applyAlignment="1" applyProtection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</xf>
    <xf numFmtId="0" fontId="61" fillId="0" borderId="238" xfId="0" applyFont="1" applyBorder="1" applyAlignment="1">
      <alignment horizontal="center" vertical="center"/>
    </xf>
    <xf numFmtId="0" fontId="127" fillId="0" borderId="232" xfId="0" applyFont="1" applyBorder="1" applyAlignment="1">
      <alignment horizontal="center" vertical="center"/>
    </xf>
    <xf numFmtId="0" fontId="127" fillId="0" borderId="233" xfId="0" applyFont="1" applyBorder="1" applyAlignment="1">
      <alignment horizontal="center" vertical="center"/>
    </xf>
    <xf numFmtId="0" fontId="61" fillId="0" borderId="239" xfId="0" applyFont="1" applyBorder="1" applyAlignment="1">
      <alignment horizontal="center" vertical="center"/>
    </xf>
    <xf numFmtId="0" fontId="61" fillId="0" borderId="242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wrapText="1"/>
    </xf>
    <xf numFmtId="0" fontId="19" fillId="0" borderId="26" xfId="0" applyFont="1" applyFill="1" applyBorder="1" applyAlignment="1">
      <alignment horizont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 vertical="center" wrapText="1"/>
    </xf>
    <xf numFmtId="0" fontId="188" fillId="0" borderId="6" xfId="0" applyFont="1" applyFill="1" applyBorder="1" applyAlignment="1" applyProtection="1">
      <alignment horizontal="center" vertical="center" shrinkToFit="1"/>
      <protection locked="0"/>
    </xf>
    <xf numFmtId="0" fontId="188" fillId="0" borderId="19" xfId="0" applyFont="1" applyFill="1" applyBorder="1" applyAlignment="1" applyProtection="1">
      <alignment horizontal="center" vertical="center" shrinkToFit="1"/>
      <protection locked="0"/>
    </xf>
    <xf numFmtId="0" fontId="17" fillId="0" borderId="190" xfId="0" applyFont="1" applyBorder="1" applyAlignment="1">
      <alignment horizontal="center" vertical="center" wrapText="1"/>
    </xf>
    <xf numFmtId="0" fontId="17" fillId="0" borderId="188" xfId="0" applyFont="1" applyBorder="1" applyAlignment="1">
      <alignment horizontal="center" vertical="center" wrapText="1"/>
    </xf>
    <xf numFmtId="0" fontId="50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7" xfId="0" applyFont="1" applyFill="1" applyBorder="1" applyAlignment="1" applyProtection="1">
      <alignment horizontal="center" vertical="center" wrapText="1"/>
      <protection locked="0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0" fontId="50" fillId="0" borderId="9" xfId="0" applyFont="1" applyFill="1" applyBorder="1" applyAlignment="1" applyProtection="1">
      <alignment horizontal="center" vertical="center" wrapText="1"/>
      <protection locked="0"/>
    </xf>
    <xf numFmtId="0" fontId="21" fillId="0" borderId="5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17" fillId="0" borderId="198" xfId="0" applyFont="1" applyBorder="1" applyAlignment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shrinkToFit="1"/>
      <protection locked="0"/>
    </xf>
    <xf numFmtId="0" fontId="19" fillId="0" borderId="27" xfId="0" applyFont="1" applyFill="1" applyBorder="1" applyAlignment="1" applyProtection="1">
      <alignment horizontal="center" vertical="center" shrinkToFit="1"/>
      <protection locked="0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53" fillId="38" borderId="70" xfId="0" applyFont="1" applyFill="1" applyBorder="1" applyAlignment="1">
      <alignment horizontal="center" vertical="center" wrapText="1"/>
    </xf>
    <xf numFmtId="0" fontId="53" fillId="38" borderId="13" xfId="0" applyFont="1" applyFill="1" applyBorder="1" applyAlignment="1">
      <alignment horizontal="center" vertical="center" wrapText="1"/>
    </xf>
    <xf numFmtId="0" fontId="124" fillId="38" borderId="109" xfId="0" applyFont="1" applyFill="1" applyBorder="1" applyAlignment="1">
      <alignment horizontal="center" vertical="center"/>
    </xf>
    <xf numFmtId="0" fontId="124" fillId="38" borderId="143" xfId="0" applyFont="1" applyFill="1" applyBorder="1" applyAlignment="1">
      <alignment horizontal="center" vertical="center"/>
    </xf>
    <xf numFmtId="187" fontId="203" fillId="38" borderId="109" xfId="1" applyNumberFormat="1" applyFont="1" applyFill="1" applyBorder="1" applyAlignment="1">
      <alignment horizontal="center" vertical="center"/>
    </xf>
    <xf numFmtId="0" fontId="17" fillId="0" borderId="270" xfId="0" applyFont="1" applyBorder="1" applyAlignment="1">
      <alignment horizontal="center" vertical="center" wrapText="1"/>
    </xf>
    <xf numFmtId="176" fontId="187" fillId="0" borderId="3" xfId="0" applyNumberFormat="1" applyFont="1" applyFill="1" applyBorder="1" applyAlignment="1">
      <alignment horizontal="center" vertical="center" wrapText="1"/>
    </xf>
    <xf numFmtId="176" fontId="187" fillId="0" borderId="4" xfId="0" applyNumberFormat="1" applyFont="1" applyFill="1" applyBorder="1" applyAlignment="1">
      <alignment horizontal="center" vertical="center" wrapText="1"/>
    </xf>
    <xf numFmtId="176" fontId="187" fillId="0" borderId="27" xfId="0" applyNumberFormat="1" applyFont="1" applyFill="1" applyBorder="1" applyAlignment="1">
      <alignment horizontal="center" vertical="center" wrapText="1"/>
    </xf>
    <xf numFmtId="176" fontId="187" fillId="0" borderId="11" xfId="0" applyNumberFormat="1" applyFont="1" applyFill="1" applyBorder="1" applyAlignment="1">
      <alignment horizontal="center" vertical="center" wrapText="1"/>
    </xf>
    <xf numFmtId="0" fontId="98" fillId="14" borderId="19" xfId="0" applyFont="1" applyFill="1" applyBorder="1" applyAlignment="1">
      <alignment horizontal="center" vertical="center"/>
    </xf>
    <xf numFmtId="0" fontId="3" fillId="0" borderId="85" xfId="0" applyFont="1" applyFill="1" applyBorder="1" applyAlignment="1" applyProtection="1">
      <alignment horizontal="left" vertical="center" shrinkToFit="1"/>
      <protection locked="0"/>
    </xf>
    <xf numFmtId="0" fontId="3" fillId="0" borderId="83" xfId="0" applyFont="1" applyFill="1" applyBorder="1" applyAlignment="1" applyProtection="1">
      <alignment horizontal="left" vertical="center" shrinkToFit="1"/>
      <protection locked="0"/>
    </xf>
    <xf numFmtId="0" fontId="3" fillId="0" borderId="84" xfId="0" applyFont="1" applyFill="1" applyBorder="1" applyAlignment="1" applyProtection="1">
      <alignment horizontal="left" vertical="center" shrinkToFit="1"/>
      <protection locked="0"/>
    </xf>
    <xf numFmtId="0" fontId="31" fillId="0" borderId="0" xfId="0" applyFont="1" applyFill="1" applyBorder="1" applyAlignment="1">
      <alignment horizontal="left" vertical="center" wrapText="1"/>
    </xf>
    <xf numFmtId="0" fontId="86" fillId="0" borderId="11" xfId="0" applyFont="1" applyBorder="1" applyAlignment="1">
      <alignment horizontal="center" wrapText="1"/>
    </xf>
    <xf numFmtId="0" fontId="64" fillId="28" borderId="218" xfId="0" applyFont="1" applyFill="1" applyBorder="1" applyAlignment="1">
      <alignment horizontal="center" vertical="center" wrapText="1" shrinkToFit="1"/>
    </xf>
    <xf numFmtId="0" fontId="64" fillId="28" borderId="311" xfId="0" applyFont="1" applyFill="1" applyBorder="1" applyAlignment="1">
      <alignment horizontal="center" vertical="center" wrapText="1" shrinkToFit="1"/>
    </xf>
    <xf numFmtId="0" fontId="64" fillId="28" borderId="219" xfId="0" applyFont="1" applyFill="1" applyBorder="1" applyAlignment="1">
      <alignment horizontal="center" vertical="center" wrapText="1" shrinkToFit="1"/>
    </xf>
    <xf numFmtId="0" fontId="206" fillId="29" borderId="214" xfId="0" applyFont="1" applyFill="1" applyBorder="1" applyAlignment="1">
      <alignment horizontal="center" vertical="center" wrapText="1"/>
    </xf>
    <xf numFmtId="0" fontId="206" fillId="29" borderId="215" xfId="0" applyFont="1" applyFill="1" applyBorder="1" applyAlignment="1">
      <alignment horizontal="center" vertical="center" wrapText="1"/>
    </xf>
    <xf numFmtId="0" fontId="206" fillId="29" borderId="216" xfId="0" applyFont="1" applyFill="1" applyBorder="1" applyAlignment="1">
      <alignment horizontal="center" vertical="center" wrapText="1"/>
    </xf>
    <xf numFmtId="0" fontId="121" fillId="28" borderId="218" xfId="0" applyFont="1" applyFill="1" applyBorder="1" applyAlignment="1">
      <alignment horizontal="center" vertical="center"/>
    </xf>
    <xf numFmtId="0" fontId="121" fillId="28" borderId="311" xfId="0" applyFont="1" applyFill="1" applyBorder="1" applyAlignment="1">
      <alignment horizontal="center" vertical="center"/>
    </xf>
    <xf numFmtId="0" fontId="121" fillId="28" borderId="219" xfId="0" applyFont="1" applyFill="1" applyBorder="1" applyAlignment="1">
      <alignment horizontal="center" vertical="center"/>
    </xf>
    <xf numFmtId="0" fontId="103" fillId="10" borderId="215" xfId="0" applyFont="1" applyFill="1" applyBorder="1" applyAlignment="1">
      <alignment horizontal="center" vertical="center" wrapText="1"/>
    </xf>
    <xf numFmtId="0" fontId="103" fillId="10" borderId="216" xfId="0" applyFont="1" applyFill="1" applyBorder="1" applyAlignment="1">
      <alignment horizontal="center" vertical="center" wrapText="1"/>
    </xf>
    <xf numFmtId="0" fontId="79" fillId="18" borderId="0" xfId="0" applyFont="1" applyFill="1" applyBorder="1" applyAlignment="1">
      <alignment horizontal="left" vertical="center" wrapText="1"/>
    </xf>
    <xf numFmtId="0" fontId="60" fillId="19" borderId="0" xfId="0" applyFont="1" applyFill="1" applyBorder="1" applyAlignment="1">
      <alignment horizontal="left" vertical="center" wrapText="1"/>
    </xf>
    <xf numFmtId="176" fontId="22" fillId="3" borderId="18" xfId="0" applyNumberFormat="1" applyFont="1" applyFill="1" applyBorder="1" applyAlignment="1">
      <alignment horizontal="center" vertical="center"/>
    </xf>
    <xf numFmtId="176" fontId="22" fillId="3" borderId="50" xfId="0" applyNumberFormat="1" applyFont="1" applyFill="1" applyBorder="1" applyAlignment="1">
      <alignment horizontal="center" vertical="center"/>
    </xf>
    <xf numFmtId="0" fontId="188" fillId="0" borderId="6" xfId="0" applyFont="1" applyFill="1" applyBorder="1" applyAlignment="1">
      <alignment horizontal="center" vertical="center" shrinkToFit="1"/>
    </xf>
    <xf numFmtId="0" fontId="188" fillId="0" borderId="19" xfId="0" applyFont="1" applyFill="1" applyBorder="1" applyAlignment="1">
      <alignment horizontal="center" vertical="center" shrinkToFit="1"/>
    </xf>
    <xf numFmtId="0" fontId="17" fillId="0" borderId="198" xfId="0" applyFont="1" applyFill="1" applyBorder="1" applyAlignment="1">
      <alignment horizontal="center" vertical="center" wrapText="1"/>
    </xf>
    <xf numFmtId="0" fontId="17" fillId="0" borderId="18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wrapText="1"/>
    </xf>
    <xf numFmtId="0" fontId="19" fillId="0" borderId="21" xfId="0" applyFont="1" applyFill="1" applyBorder="1" applyAlignment="1">
      <alignment horizontal="center" wrapText="1"/>
    </xf>
    <xf numFmtId="0" fontId="163" fillId="0" borderId="274" xfId="0" applyFont="1" applyFill="1" applyBorder="1" applyAlignment="1">
      <alignment horizontal="left" vertical="center" wrapText="1"/>
    </xf>
    <xf numFmtId="0" fontId="71" fillId="13" borderId="260" xfId="0" applyFont="1" applyFill="1" applyBorder="1" applyAlignment="1">
      <alignment horizontal="left" vertical="center" wrapText="1"/>
    </xf>
    <xf numFmtId="0" fontId="71" fillId="13" borderId="261" xfId="0" applyFont="1" applyFill="1" applyBorder="1" applyAlignment="1">
      <alignment horizontal="left" vertical="center" wrapText="1"/>
    </xf>
    <xf numFmtId="0" fontId="71" fillId="13" borderId="262" xfId="0" applyFont="1" applyFill="1" applyBorder="1" applyAlignment="1">
      <alignment horizontal="left" vertical="center" wrapText="1"/>
    </xf>
    <xf numFmtId="0" fontId="71" fillId="13" borderId="263" xfId="0" applyFont="1" applyFill="1" applyBorder="1" applyAlignment="1">
      <alignment horizontal="left" vertical="center" wrapText="1"/>
    </xf>
    <xf numFmtId="0" fontId="71" fillId="13" borderId="264" xfId="0" applyFont="1" applyFill="1" applyBorder="1" applyAlignment="1">
      <alignment horizontal="left" vertical="center" wrapText="1"/>
    </xf>
    <xf numFmtId="0" fontId="71" fillId="13" borderId="265" xfId="0" applyFont="1" applyFill="1" applyBorder="1" applyAlignment="1">
      <alignment horizontal="left" vertical="center" wrapText="1"/>
    </xf>
    <xf numFmtId="0" fontId="171" fillId="0" borderId="275" xfId="0" applyFont="1" applyBorder="1" applyAlignment="1">
      <alignment horizontal="center" vertical="center"/>
    </xf>
    <xf numFmtId="0" fontId="71" fillId="13" borderId="276" xfId="0" applyFont="1" applyFill="1" applyBorder="1" applyAlignment="1">
      <alignment horizontal="left" vertical="center" wrapText="1"/>
    </xf>
    <xf numFmtId="0" fontId="71" fillId="13" borderId="0" xfId="0" applyFont="1" applyFill="1" applyBorder="1" applyAlignment="1">
      <alignment horizontal="left" vertical="center" wrapText="1"/>
    </xf>
    <xf numFmtId="0" fontId="71" fillId="13" borderId="277" xfId="0" applyFont="1" applyFill="1" applyBorder="1" applyAlignment="1">
      <alignment horizontal="left" vertical="center" wrapText="1"/>
    </xf>
    <xf numFmtId="0" fontId="176" fillId="0" borderId="16" xfId="0" applyFont="1" applyFill="1" applyBorder="1" applyAlignment="1">
      <alignment horizontal="center" vertical="center"/>
    </xf>
    <xf numFmtId="182" fontId="59" fillId="0" borderId="16" xfId="0" applyNumberFormat="1" applyFont="1" applyFill="1" applyBorder="1" applyAlignment="1">
      <alignment horizontal="center" vertical="center" shrinkToFit="1"/>
    </xf>
    <xf numFmtId="0" fontId="192" fillId="37" borderId="56" xfId="0" applyFont="1" applyFill="1" applyBorder="1" applyAlignment="1">
      <alignment horizontal="center" vertical="center" textRotation="255"/>
    </xf>
    <xf numFmtId="0" fontId="192" fillId="37" borderId="57" xfId="0" applyFont="1" applyFill="1" applyBorder="1" applyAlignment="1">
      <alignment horizontal="center" vertical="center" textRotation="255"/>
    </xf>
    <xf numFmtId="0" fontId="192" fillId="36" borderId="57" xfId="0" applyFont="1" applyFill="1" applyBorder="1" applyAlignment="1">
      <alignment horizontal="center" vertical="center" textRotation="255"/>
    </xf>
    <xf numFmtId="0" fontId="192" fillId="36" borderId="58" xfId="0" applyFont="1" applyFill="1" applyBorder="1" applyAlignment="1">
      <alignment horizontal="center" vertical="center" textRotation="255"/>
    </xf>
    <xf numFmtId="0" fontId="8" fillId="0" borderId="0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109" xfId="0" applyFont="1" applyBorder="1" applyAlignment="1">
      <alignment horizontal="center" wrapText="1"/>
    </xf>
    <xf numFmtId="0" fontId="8" fillId="0" borderId="142" xfId="0" applyFont="1" applyBorder="1" applyAlignment="1">
      <alignment horizontal="center" wrapText="1"/>
    </xf>
    <xf numFmtId="0" fontId="84" fillId="17" borderId="271" xfId="1" applyFont="1" applyFill="1" applyBorder="1" applyAlignment="1">
      <alignment horizontal="center" vertical="center" wrapText="1"/>
    </xf>
    <xf numFmtId="0" fontId="84" fillId="17" borderId="34" xfId="1" applyFont="1" applyFill="1" applyBorder="1" applyAlignment="1">
      <alignment horizontal="center" vertical="center" wrapText="1"/>
    </xf>
    <xf numFmtId="0" fontId="84" fillId="17" borderId="272" xfId="1" applyFont="1" applyFill="1" applyBorder="1" applyAlignment="1">
      <alignment horizontal="center" vertical="center" wrapText="1"/>
    </xf>
    <xf numFmtId="0" fontId="17" fillId="0" borderId="190" xfId="0" applyFont="1" applyFill="1" applyBorder="1" applyAlignment="1">
      <alignment horizontal="center" vertical="center" wrapText="1"/>
    </xf>
    <xf numFmtId="184" fontId="22" fillId="3" borderId="18" xfId="0" applyNumberFormat="1" applyFont="1" applyFill="1" applyBorder="1" applyAlignment="1">
      <alignment horizontal="center" vertical="center"/>
    </xf>
    <xf numFmtId="184" fontId="22" fillId="3" borderId="50" xfId="0" applyNumberFormat="1" applyFont="1" applyFill="1" applyBorder="1" applyAlignment="1">
      <alignment horizontal="center" vertical="center"/>
    </xf>
    <xf numFmtId="0" fontId="17" fillId="0" borderId="185" xfId="0" applyFont="1" applyBorder="1" applyAlignment="1">
      <alignment horizontal="center" vertical="center" wrapText="1"/>
    </xf>
    <xf numFmtId="0" fontId="29" fillId="38" borderId="67" xfId="0" applyFont="1" applyFill="1" applyBorder="1" applyAlignment="1">
      <alignment horizontal="center" vertical="center"/>
    </xf>
    <xf numFmtId="0" fontId="29" fillId="38" borderId="68" xfId="0" applyFont="1" applyFill="1" applyBorder="1" applyAlignment="1">
      <alignment horizontal="center" vertical="center"/>
    </xf>
    <xf numFmtId="187" fontId="203" fillId="38" borderId="9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86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50" fillId="0" borderId="0" xfId="1" applyFont="1" applyBorder="1" applyAlignment="1">
      <alignment horizontal="right" vertical="center"/>
    </xf>
    <xf numFmtId="3" fontId="184" fillId="0" borderId="0" xfId="21" applyNumberFormat="1" applyFont="1" applyBorder="1" applyAlignment="1">
      <alignment vertical="center"/>
    </xf>
    <xf numFmtId="49" fontId="10" fillId="2" borderId="22" xfId="0" applyNumberFormat="1" applyFont="1" applyFill="1" applyBorder="1" applyAlignment="1" applyProtection="1">
      <alignment horizontal="center" vertical="center"/>
      <protection locked="0"/>
    </xf>
    <xf numFmtId="49" fontId="10" fillId="2" borderId="23" xfId="0" applyNumberFormat="1" applyFont="1" applyFill="1" applyBorder="1" applyAlignment="1" applyProtection="1">
      <alignment horizontal="center" vertical="center"/>
      <protection locked="0"/>
    </xf>
    <xf numFmtId="14" fontId="141" fillId="0" borderId="0" xfId="0" applyNumberFormat="1" applyFont="1" applyAlignment="1">
      <alignment horizontal="center" vertical="center"/>
    </xf>
    <xf numFmtId="0" fontId="80" fillId="0" borderId="267" xfId="0" applyFont="1" applyBorder="1" applyAlignment="1">
      <alignment horizontal="right" vertical="center"/>
    </xf>
    <xf numFmtId="0" fontId="17" fillId="2" borderId="13" xfId="0" applyFont="1" applyFill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right" vertical="center" wrapText="1"/>
      <protection locked="0"/>
    </xf>
    <xf numFmtId="0" fontId="17" fillId="2" borderId="14" xfId="0" applyFont="1" applyFill="1" applyBorder="1" applyAlignment="1" applyProtection="1">
      <alignment horizontal="right" vertical="center" wrapText="1"/>
      <protection locked="0"/>
    </xf>
    <xf numFmtId="0" fontId="17" fillId="2" borderId="33" xfId="0" applyFont="1" applyFill="1" applyBorder="1" applyAlignment="1" applyProtection="1">
      <alignment horizontal="right" vertical="center" wrapText="1"/>
      <protection locked="0"/>
    </xf>
    <xf numFmtId="0" fontId="17" fillId="2" borderId="46" xfId="0" applyFont="1" applyFill="1" applyBorder="1" applyAlignment="1" applyProtection="1">
      <alignment horizontal="right" vertical="center" wrapText="1"/>
      <protection locked="0"/>
    </xf>
    <xf numFmtId="0" fontId="18" fillId="2" borderId="45" xfId="0" applyFont="1" applyFill="1" applyBorder="1" applyAlignment="1" applyProtection="1">
      <alignment horizontal="center" vertical="center"/>
      <protection locked="0"/>
    </xf>
    <xf numFmtId="0" fontId="18" fillId="2" borderId="33" xfId="0" applyFont="1" applyFill="1" applyBorder="1" applyAlignment="1" applyProtection="1">
      <alignment horizontal="center" vertical="center"/>
      <protection locked="0"/>
    </xf>
    <xf numFmtId="0" fontId="18" fillId="2" borderId="46" xfId="0" applyFont="1" applyFill="1" applyBorder="1" applyAlignment="1" applyProtection="1">
      <alignment horizontal="center" vertical="center"/>
      <protection locked="0"/>
    </xf>
    <xf numFmtId="0" fontId="17" fillId="2" borderId="33" xfId="0" applyFont="1" applyFill="1" applyBorder="1" applyAlignment="1" applyProtection="1">
      <alignment horizontal="left" vertical="center"/>
      <protection locked="0"/>
    </xf>
    <xf numFmtId="0" fontId="17" fillId="2" borderId="46" xfId="0" applyFont="1" applyFill="1" applyBorder="1" applyAlignment="1" applyProtection="1">
      <alignment horizontal="left" vertical="center"/>
      <protection locked="0"/>
    </xf>
    <xf numFmtId="0" fontId="17" fillId="2" borderId="33" xfId="0" applyFont="1" applyFill="1" applyBorder="1" applyAlignment="1" applyProtection="1">
      <alignment horizontal="left" vertical="top" wrapText="1"/>
      <protection locked="0"/>
    </xf>
    <xf numFmtId="0" fontId="17" fillId="2" borderId="35" xfId="0" applyFont="1" applyFill="1" applyBorder="1" applyAlignment="1" applyProtection="1">
      <alignment horizontal="left" vertical="top" wrapText="1"/>
      <protection locked="0"/>
    </xf>
    <xf numFmtId="0" fontId="17" fillId="16" borderId="38" xfId="0" applyFont="1" applyFill="1" applyBorder="1" applyAlignment="1">
      <alignment horizontal="center" vertical="center"/>
    </xf>
    <xf numFmtId="0" fontId="17" fillId="16" borderId="22" xfId="0" applyFont="1" applyFill="1" applyBorder="1" applyAlignment="1">
      <alignment horizontal="center" vertical="center"/>
    </xf>
    <xf numFmtId="0" fontId="17" fillId="16" borderId="42" xfId="0" applyFont="1" applyFill="1" applyBorder="1" applyAlignment="1">
      <alignment horizontal="center" vertical="center"/>
    </xf>
    <xf numFmtId="0" fontId="17" fillId="15" borderId="37" xfId="0" applyFont="1" applyFill="1" applyBorder="1" applyAlignment="1">
      <alignment horizontal="center" vertical="center"/>
    </xf>
    <xf numFmtId="0" fontId="17" fillId="15" borderId="34" xfId="0" applyFont="1" applyFill="1" applyBorder="1" applyAlignment="1">
      <alignment horizontal="center" vertical="center"/>
    </xf>
    <xf numFmtId="0" fontId="17" fillId="15" borderId="40" xfId="0" applyFont="1" applyFill="1" applyBorder="1" applyAlignment="1">
      <alignment horizontal="center" vertical="center"/>
    </xf>
    <xf numFmtId="0" fontId="17" fillId="15" borderId="47" xfId="0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53" fillId="38" borderId="3" xfId="0" applyFont="1" applyFill="1" applyBorder="1" applyAlignment="1">
      <alignment horizontal="center" vertical="center" wrapText="1"/>
    </xf>
    <xf numFmtId="0" fontId="53" fillId="38" borderId="30" xfId="0" applyFont="1" applyFill="1" applyBorder="1" applyAlignment="1">
      <alignment horizontal="center" vertical="center" wrapText="1"/>
    </xf>
    <xf numFmtId="0" fontId="84" fillId="17" borderId="36" xfId="1" applyFont="1" applyFill="1" applyBorder="1" applyAlignment="1">
      <alignment horizontal="center" vertical="center" wrapText="1"/>
    </xf>
    <xf numFmtId="14" fontId="141" fillId="0" borderId="16" xfId="0" applyNumberFormat="1" applyFont="1" applyBorder="1" applyAlignment="1">
      <alignment horizontal="center" vertical="center"/>
    </xf>
    <xf numFmtId="187" fontId="203" fillId="38" borderId="13" xfId="1" applyNumberFormat="1" applyFont="1" applyFill="1" applyBorder="1" applyAlignment="1">
      <alignment horizontal="left" vertical="center"/>
    </xf>
    <xf numFmtId="187" fontId="203" fillId="38" borderId="14" xfId="1" applyNumberFormat="1" applyFont="1" applyFill="1" applyBorder="1" applyAlignment="1">
      <alignment horizontal="left" vertical="center"/>
    </xf>
    <xf numFmtId="0" fontId="22" fillId="27" borderId="22" xfId="0" applyFont="1" applyFill="1" applyBorder="1" applyAlignment="1" applyProtection="1">
      <alignment horizontal="left" vertical="center" wrapText="1"/>
    </xf>
    <xf numFmtId="0" fontId="22" fillId="27" borderId="23" xfId="0" applyFont="1" applyFill="1" applyBorder="1" applyAlignment="1" applyProtection="1">
      <alignment horizontal="left" vertical="center" wrapText="1"/>
    </xf>
    <xf numFmtId="0" fontId="27" fillId="2" borderId="22" xfId="0" applyFont="1" applyFill="1" applyBorder="1" applyAlignment="1" applyProtection="1">
      <alignment horizontal="center" vertical="center"/>
      <protection locked="0"/>
    </xf>
    <xf numFmtId="0" fontId="27" fillId="2" borderId="23" xfId="0" applyFont="1" applyFill="1" applyBorder="1" applyAlignment="1" applyProtection="1">
      <alignment horizontal="center" vertical="center"/>
      <protection locked="0"/>
    </xf>
    <xf numFmtId="0" fontId="23" fillId="0" borderId="18" xfId="21" applyFont="1" applyBorder="1" applyAlignment="1">
      <alignment horizontal="center" vertical="center" wrapText="1"/>
    </xf>
    <xf numFmtId="0" fontId="23" fillId="0" borderId="0" xfId="21" applyFont="1" applyBorder="1" applyAlignment="1">
      <alignment horizontal="center" vertical="center" wrapText="1"/>
    </xf>
    <xf numFmtId="0" fontId="10" fillId="2" borderId="27" xfId="0" applyFont="1" applyFill="1" applyBorder="1" applyAlignment="1" applyProtection="1">
      <alignment horizontal="left" vertical="center" shrinkToFit="1"/>
      <protection locked="0"/>
    </xf>
    <xf numFmtId="0" fontId="10" fillId="2" borderId="11" xfId="0" applyFont="1" applyFill="1" applyBorder="1" applyAlignment="1" applyProtection="1">
      <alignment horizontal="left" vertical="center" shrinkToFit="1"/>
      <protection locked="0"/>
    </xf>
    <xf numFmtId="0" fontId="10" fillId="2" borderId="21" xfId="0" applyFont="1" applyFill="1" applyBorder="1" applyAlignment="1" applyProtection="1">
      <alignment horizontal="left" vertical="center" shrinkToFit="1"/>
      <protection locked="0"/>
    </xf>
    <xf numFmtId="0" fontId="20" fillId="15" borderId="15" xfId="0" applyFont="1" applyFill="1" applyBorder="1" applyAlignment="1">
      <alignment horizontal="center" vertical="center" wrapText="1"/>
    </xf>
    <xf numFmtId="0" fontId="20" fillId="15" borderId="16" xfId="0" applyFont="1" applyFill="1" applyBorder="1" applyAlignment="1">
      <alignment horizontal="center" vertical="center" wrapText="1"/>
    </xf>
    <xf numFmtId="0" fontId="20" fillId="15" borderId="43" xfId="0" applyFont="1" applyFill="1" applyBorder="1" applyAlignment="1">
      <alignment horizontal="center" vertical="center" wrapText="1"/>
    </xf>
    <xf numFmtId="0" fontId="20" fillId="15" borderId="20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20" fillId="15" borderId="26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left" vertical="center" shrinkToFit="1"/>
      <protection locked="0"/>
    </xf>
    <xf numFmtId="0" fontId="10" fillId="2" borderId="23" xfId="0" applyFont="1" applyFill="1" applyBorder="1" applyAlignment="1" applyProtection="1">
      <alignment horizontal="left" vertical="center" shrinkToFit="1"/>
      <protection locked="0"/>
    </xf>
    <xf numFmtId="0" fontId="10" fillId="0" borderId="85" xfId="0" applyFont="1" applyFill="1" applyBorder="1" applyAlignment="1" applyProtection="1">
      <alignment horizontal="left" vertical="center" shrinkToFit="1"/>
      <protection locked="0"/>
    </xf>
    <xf numFmtId="0" fontId="10" fillId="0" borderId="83" xfId="0" applyFont="1" applyFill="1" applyBorder="1" applyAlignment="1" applyProtection="1">
      <alignment horizontal="left" vertical="center" shrinkToFit="1"/>
      <protection locked="0"/>
    </xf>
    <xf numFmtId="0" fontId="10" fillId="0" borderId="84" xfId="0" applyFont="1" applyFill="1" applyBorder="1" applyAlignment="1" applyProtection="1">
      <alignment horizontal="left" vertical="center" shrinkToFit="1"/>
      <protection locked="0"/>
    </xf>
    <xf numFmtId="0" fontId="10" fillId="2" borderId="86" xfId="0" applyFont="1" applyFill="1" applyBorder="1" applyAlignment="1" applyProtection="1">
      <alignment horizontal="left" vertical="center" shrinkToFit="1"/>
      <protection locked="0"/>
    </xf>
    <xf numFmtId="0" fontId="10" fillId="2" borderId="87" xfId="0" applyFont="1" applyFill="1" applyBorder="1" applyAlignment="1" applyProtection="1">
      <alignment horizontal="left" vertical="center" shrinkToFit="1"/>
      <protection locked="0"/>
    </xf>
    <xf numFmtId="0" fontId="10" fillId="2" borderId="88" xfId="0" applyFont="1" applyFill="1" applyBorder="1" applyAlignment="1" applyProtection="1">
      <alignment horizontal="left" vertical="center" shrinkToFit="1"/>
      <protection locked="0"/>
    </xf>
    <xf numFmtId="0" fontId="86" fillId="0" borderId="0" xfId="0" applyFont="1" applyBorder="1" applyAlignment="1">
      <alignment horizontal="left" wrapText="1"/>
    </xf>
    <xf numFmtId="0" fontId="20" fillId="15" borderId="22" xfId="0" applyFont="1" applyFill="1" applyBorder="1" applyAlignment="1">
      <alignment horizontal="center" vertical="center" wrapText="1"/>
    </xf>
    <xf numFmtId="0" fontId="20" fillId="15" borderId="42" xfId="0" applyFont="1" applyFill="1" applyBorder="1" applyAlignment="1">
      <alignment horizontal="center" vertical="center" wrapText="1"/>
    </xf>
    <xf numFmtId="49" fontId="10" fillId="2" borderId="92" xfId="0" applyNumberFormat="1" applyFont="1" applyFill="1" applyBorder="1" applyAlignment="1" applyProtection="1">
      <alignment horizontal="center" vertical="center"/>
      <protection locked="0"/>
    </xf>
    <xf numFmtId="49" fontId="9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17" fillId="42" borderId="24" xfId="0" applyFont="1" applyFill="1" applyBorder="1" applyAlignment="1">
      <alignment horizontal="center" vertical="center" wrapText="1"/>
    </xf>
    <xf numFmtId="0" fontId="17" fillId="42" borderId="22" xfId="0" applyFont="1" applyFill="1" applyBorder="1" applyAlignment="1">
      <alignment horizontal="center" vertical="center" wrapText="1"/>
    </xf>
    <xf numFmtId="0" fontId="17" fillId="42" borderId="42" xfId="0" applyFont="1" applyFill="1" applyBorder="1" applyAlignment="1">
      <alignment horizontal="center" vertical="center" wrapText="1"/>
    </xf>
    <xf numFmtId="0" fontId="102" fillId="0" borderId="18" xfId="0" applyFont="1" applyBorder="1" applyAlignment="1">
      <alignment horizontal="left" vertical="center"/>
    </xf>
    <xf numFmtId="0" fontId="102" fillId="0" borderId="0" xfId="0" applyFont="1" applyBorder="1" applyAlignment="1">
      <alignment horizontal="left" vertical="center"/>
    </xf>
    <xf numFmtId="0" fontId="20" fillId="15" borderId="38" xfId="0" applyFont="1" applyFill="1" applyBorder="1" applyAlignment="1">
      <alignment horizontal="center" vertical="center"/>
    </xf>
    <xf numFmtId="0" fontId="20" fillId="15" borderId="22" xfId="0" applyFont="1" applyFill="1" applyBorder="1" applyAlignment="1">
      <alignment horizontal="center" vertical="center"/>
    </xf>
    <xf numFmtId="0" fontId="20" fillId="15" borderId="42" xfId="0" applyFont="1" applyFill="1" applyBorder="1" applyAlignment="1">
      <alignment horizontal="center" vertical="center"/>
    </xf>
    <xf numFmtId="0" fontId="57" fillId="0" borderId="24" xfId="0" applyFont="1" applyFill="1" applyBorder="1" applyAlignment="1" applyProtection="1">
      <alignment horizontal="center" vertical="center"/>
      <protection locked="0"/>
    </xf>
    <xf numFmtId="0" fontId="57" fillId="0" borderId="22" xfId="0" applyFont="1" applyFill="1" applyBorder="1" applyAlignment="1" applyProtection="1">
      <alignment horizontal="center" vertical="center"/>
      <protection locked="0"/>
    </xf>
    <xf numFmtId="0" fontId="57" fillId="0" borderId="23" xfId="0" applyFont="1" applyFill="1" applyBorder="1" applyAlignment="1" applyProtection="1">
      <alignment horizontal="center" vertical="center"/>
      <protection locked="0"/>
    </xf>
    <xf numFmtId="0" fontId="71" fillId="0" borderId="20" xfId="0" applyFont="1" applyBorder="1" applyAlignment="1">
      <alignment horizontal="left" vertical="top" wrapText="1"/>
    </xf>
    <xf numFmtId="0" fontId="71" fillId="0" borderId="11" xfId="0" applyFont="1" applyBorder="1" applyAlignment="1">
      <alignment horizontal="left" vertical="top" wrapText="1"/>
    </xf>
    <xf numFmtId="0" fontId="20" fillId="15" borderId="20" xfId="0" applyFont="1" applyFill="1" applyBorder="1" applyAlignment="1">
      <alignment horizontal="center" vertical="center"/>
    </xf>
    <xf numFmtId="0" fontId="20" fillId="15" borderId="11" xfId="0" applyFont="1" applyFill="1" applyBorder="1" applyAlignment="1">
      <alignment horizontal="center" vertical="center"/>
    </xf>
    <xf numFmtId="0" fontId="20" fillId="15" borderId="26" xfId="0" applyFont="1" applyFill="1" applyBorder="1" applyAlignment="1">
      <alignment horizontal="center" vertical="center"/>
    </xf>
    <xf numFmtId="0" fontId="50" fillId="2" borderId="22" xfId="0" applyNumberFormat="1" applyFont="1" applyFill="1" applyBorder="1" applyAlignment="1" applyProtection="1">
      <alignment horizontal="center" vertical="center"/>
      <protection locked="0"/>
    </xf>
    <xf numFmtId="0" fontId="17" fillId="16" borderId="22" xfId="0" applyFont="1" applyFill="1" applyBorder="1" applyAlignment="1">
      <alignment horizontal="center" vertical="center" wrapText="1"/>
    </xf>
    <xf numFmtId="0" fontId="17" fillId="16" borderId="42" xfId="0" applyFont="1" applyFill="1" applyBorder="1" applyAlignment="1">
      <alignment horizontal="center" vertical="center" wrapText="1"/>
    </xf>
    <xf numFmtId="0" fontId="17" fillId="16" borderId="24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shrinkToFit="1"/>
      <protection locked="0"/>
    </xf>
    <xf numFmtId="0" fontId="22" fillId="0" borderId="23" xfId="0" applyFont="1" applyFill="1" applyBorder="1" applyAlignment="1" applyProtection="1">
      <alignment horizontal="center" vertical="center" shrinkToFit="1"/>
      <protection locked="0"/>
    </xf>
    <xf numFmtId="183" fontId="22" fillId="3" borderId="18" xfId="0" applyNumberFormat="1" applyFont="1" applyFill="1" applyBorder="1" applyAlignment="1">
      <alignment horizontal="center" vertical="center"/>
    </xf>
    <xf numFmtId="183" fontId="22" fillId="3" borderId="50" xfId="0" applyNumberFormat="1" applyFont="1" applyFill="1" applyBorder="1" applyAlignment="1">
      <alignment horizontal="center" vertical="center"/>
    </xf>
    <xf numFmtId="0" fontId="17" fillId="0" borderId="270" xfId="0" applyFont="1" applyFill="1" applyBorder="1" applyAlignment="1">
      <alignment horizontal="center" vertical="center" wrapText="1"/>
    </xf>
    <xf numFmtId="176" fontId="19" fillId="27" borderId="22" xfId="0" applyNumberFormat="1" applyFont="1" applyFill="1" applyBorder="1" applyAlignment="1" applyProtection="1">
      <alignment horizontal="right" vertical="center" wrapText="1"/>
    </xf>
    <xf numFmtId="0" fontId="17" fillId="2" borderId="34" xfId="0" applyFont="1" applyFill="1" applyBorder="1" applyAlignment="1" applyProtection="1">
      <alignment horizontal="right" vertical="center"/>
      <protection locked="0"/>
    </xf>
    <xf numFmtId="0" fontId="17" fillId="2" borderId="40" xfId="0" applyFont="1" applyFill="1" applyBorder="1" applyAlignment="1" applyProtection="1">
      <alignment horizontal="right" vertical="center"/>
      <protection locked="0"/>
    </xf>
    <xf numFmtId="0" fontId="105" fillId="11" borderId="257" xfId="0" applyFont="1" applyFill="1" applyBorder="1" applyAlignment="1">
      <alignment horizontal="left" vertical="center" wrapText="1"/>
    </xf>
    <xf numFmtId="0" fontId="105" fillId="11" borderId="258" xfId="0" applyFont="1" applyFill="1" applyBorder="1" applyAlignment="1">
      <alignment horizontal="left" vertical="center" wrapText="1"/>
    </xf>
    <xf numFmtId="0" fontId="105" fillId="11" borderId="281" xfId="0" applyFont="1" applyFill="1" applyBorder="1" applyAlignment="1">
      <alignment horizontal="left" vertical="center" wrapText="1"/>
    </xf>
    <xf numFmtId="176" fontId="19" fillId="27" borderId="22" xfId="0" applyNumberFormat="1" applyFont="1" applyFill="1" applyBorder="1" applyAlignment="1" applyProtection="1">
      <alignment horizontal="left" vertical="center" wrapText="1"/>
    </xf>
    <xf numFmtId="0" fontId="83" fillId="0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88" fillId="0" borderId="11" xfId="0" applyFont="1" applyBorder="1" applyAlignment="1">
      <alignment horizontal="center" vertical="center"/>
    </xf>
    <xf numFmtId="0" fontId="18" fillId="2" borderId="41" xfId="0" applyFont="1" applyFill="1" applyBorder="1" applyAlignment="1" applyProtection="1">
      <alignment horizontal="center" vertical="center"/>
      <protection locked="0"/>
    </xf>
    <xf numFmtId="0" fontId="18" fillId="2" borderId="34" xfId="0" applyFont="1" applyFill="1" applyBorder="1" applyAlignment="1" applyProtection="1">
      <alignment horizontal="center" vertical="center"/>
      <protection locked="0"/>
    </xf>
    <xf numFmtId="0" fontId="18" fillId="2" borderId="40" xfId="0" applyFont="1" applyFill="1" applyBorder="1" applyAlignment="1" applyProtection="1">
      <alignment horizontal="center" vertical="center"/>
      <protection locked="0"/>
    </xf>
    <xf numFmtId="0" fontId="192" fillId="36" borderId="56" xfId="0" applyFont="1" applyFill="1" applyBorder="1" applyAlignment="1">
      <alignment horizontal="center" vertical="center" textRotation="255"/>
    </xf>
    <xf numFmtId="0" fontId="163" fillId="11" borderId="257" xfId="0" applyFont="1" applyFill="1" applyBorder="1" applyAlignment="1">
      <alignment horizontal="left" vertical="center" wrapText="1"/>
    </xf>
    <xf numFmtId="0" fontId="163" fillId="11" borderId="258" xfId="0" applyFont="1" applyFill="1" applyBorder="1" applyAlignment="1">
      <alignment horizontal="left" vertical="center" wrapText="1"/>
    </xf>
    <xf numFmtId="0" fontId="163" fillId="11" borderId="259" xfId="0" applyFont="1" applyFill="1" applyBorder="1" applyAlignment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17" fillId="16" borderId="23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 applyProtection="1">
      <alignment horizontal="left" vertical="top" wrapText="1"/>
      <protection locked="0"/>
    </xf>
    <xf numFmtId="0" fontId="17" fillId="2" borderId="36" xfId="0" applyFont="1" applyFill="1" applyBorder="1" applyAlignment="1" applyProtection="1">
      <alignment horizontal="left" vertical="top" wrapText="1"/>
      <protection locked="0"/>
    </xf>
    <xf numFmtId="0" fontId="17" fillId="2" borderId="13" xfId="0" applyFont="1" applyFill="1" applyBorder="1" applyAlignment="1" applyProtection="1">
      <alignment horizontal="left" vertical="top" wrapText="1"/>
      <protection locked="0"/>
    </xf>
    <xf numFmtId="0" fontId="17" fillId="2" borderId="44" xfId="0" applyFont="1" applyFill="1" applyBorder="1" applyAlignment="1" applyProtection="1">
      <alignment horizontal="left" vertical="top" wrapText="1"/>
      <protection locked="0"/>
    </xf>
    <xf numFmtId="0" fontId="17" fillId="15" borderId="47" xfId="0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39" xfId="0" applyFont="1" applyFill="1" applyBorder="1" applyAlignment="1">
      <alignment horizontal="center" vertical="center" wrapText="1"/>
    </xf>
    <xf numFmtId="0" fontId="17" fillId="15" borderId="33" xfId="0" applyFont="1" applyFill="1" applyBorder="1" applyAlignment="1">
      <alignment horizontal="center" vertical="center" wrapText="1"/>
    </xf>
    <xf numFmtId="0" fontId="17" fillId="15" borderId="46" xfId="0" applyFont="1" applyFill="1" applyBorder="1" applyAlignment="1">
      <alignment horizontal="center" vertical="center" wrapText="1"/>
    </xf>
    <xf numFmtId="0" fontId="5" fillId="3" borderId="278" xfId="0" applyFont="1" applyFill="1" applyBorder="1" applyAlignment="1">
      <alignment horizontal="center" wrapText="1"/>
    </xf>
    <xf numFmtId="0" fontId="5" fillId="3" borderId="279" xfId="0" applyFont="1" applyFill="1" applyBorder="1" applyAlignment="1">
      <alignment horizontal="center" wrapText="1"/>
    </xf>
    <xf numFmtId="0" fontId="102" fillId="0" borderId="18" xfId="0" applyFont="1" applyBorder="1" applyAlignment="1">
      <alignment horizontal="left" wrapText="1"/>
    </xf>
    <xf numFmtId="0" fontId="102" fillId="0" borderId="0" xfId="0" applyFont="1" applyBorder="1" applyAlignment="1">
      <alignment horizontal="left" wrapText="1"/>
    </xf>
    <xf numFmtId="0" fontId="22" fillId="15" borderId="15" xfId="21" applyFont="1" applyFill="1" applyBorder="1" applyAlignment="1">
      <alignment horizontal="center" vertical="center" wrapText="1"/>
    </xf>
    <xf numFmtId="0" fontId="22" fillId="15" borderId="16" xfId="21" applyFont="1" applyFill="1" applyBorder="1" applyAlignment="1">
      <alignment horizontal="center" vertical="center" wrapText="1"/>
    </xf>
    <xf numFmtId="0" fontId="22" fillId="15" borderId="43" xfId="21" applyFont="1" applyFill="1" applyBorder="1" applyAlignment="1">
      <alignment horizontal="center" vertical="center" wrapText="1"/>
    </xf>
    <xf numFmtId="0" fontId="22" fillId="15" borderId="20" xfId="21" applyFont="1" applyFill="1" applyBorder="1" applyAlignment="1">
      <alignment horizontal="center" vertical="center" wrapText="1"/>
    </xf>
    <xf numFmtId="0" fontId="22" fillId="15" borderId="11" xfId="21" applyFont="1" applyFill="1" applyBorder="1" applyAlignment="1">
      <alignment horizontal="center" vertical="center" wrapText="1"/>
    </xf>
    <xf numFmtId="0" fontId="22" fillId="15" borderId="26" xfId="21" applyFont="1" applyFill="1" applyBorder="1" applyAlignment="1">
      <alignment horizontal="center" vertical="center" wrapText="1"/>
    </xf>
    <xf numFmtId="0" fontId="27" fillId="2" borderId="48" xfId="0" applyFont="1" applyFill="1" applyBorder="1" applyAlignment="1" applyProtection="1">
      <alignment horizontal="center" vertical="center"/>
      <protection locked="0"/>
    </xf>
    <xf numFmtId="0" fontId="27" fillId="2" borderId="16" xfId="0" applyFont="1" applyFill="1" applyBorder="1" applyAlignment="1" applyProtection="1">
      <alignment horizontal="center" vertical="center"/>
      <protection locked="0"/>
    </xf>
    <xf numFmtId="0" fontId="27" fillId="2" borderId="17" xfId="0" applyFont="1" applyFill="1" applyBorder="1" applyAlignment="1" applyProtection="1">
      <alignment horizontal="center" vertical="center"/>
      <protection locked="0"/>
    </xf>
    <xf numFmtId="0" fontId="27" fillId="2" borderId="27" xfId="0" applyFont="1" applyFill="1" applyBorder="1" applyAlignment="1" applyProtection="1">
      <alignment horizontal="center" vertical="center"/>
      <protection locked="0"/>
    </xf>
    <xf numFmtId="0" fontId="27" fillId="2" borderId="11" xfId="0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 applyProtection="1">
      <alignment horizontal="center" vertical="center"/>
      <protection locked="0"/>
    </xf>
    <xf numFmtId="0" fontId="102" fillId="0" borderId="18" xfId="0" applyFont="1" applyBorder="1" applyAlignment="1">
      <alignment horizontal="left" vertical="top" wrapText="1"/>
    </xf>
    <xf numFmtId="0" fontId="102" fillId="0" borderId="0" xfId="0" applyFont="1" applyBorder="1" applyAlignment="1">
      <alignment horizontal="left" vertical="top" wrapText="1"/>
    </xf>
    <xf numFmtId="0" fontId="3" fillId="42" borderId="292" xfId="0" applyFont="1" applyFill="1" applyBorder="1" applyAlignment="1">
      <alignment horizontal="center" vertical="center"/>
    </xf>
    <xf numFmtId="0" fontId="3" fillId="42" borderId="293" xfId="0" applyFont="1" applyFill="1" applyBorder="1" applyAlignment="1">
      <alignment horizontal="center" vertical="center"/>
    </xf>
    <xf numFmtId="0" fontId="3" fillId="42" borderId="294" xfId="0" applyFont="1" applyFill="1" applyBorder="1" applyAlignment="1">
      <alignment horizontal="center" vertical="center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horizontal="left" vertical="center"/>
      <protection locked="0"/>
    </xf>
    <xf numFmtId="0" fontId="3" fillId="2" borderId="40" xfId="0" applyFont="1" applyFill="1" applyBorder="1" applyAlignment="1" applyProtection="1">
      <alignment horizontal="left" vertical="center"/>
      <protection locked="0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23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 applyProtection="1">
      <alignment horizontal="center" vertical="center"/>
      <protection locked="0"/>
    </xf>
    <xf numFmtId="0" fontId="18" fillId="0" borderId="33" xfId="0" applyFont="1" applyFill="1" applyBorder="1" applyAlignment="1" applyProtection="1">
      <alignment horizontal="center" vertical="center"/>
      <protection locked="0"/>
    </xf>
    <xf numFmtId="0" fontId="18" fillId="0" borderId="46" xfId="0" applyFont="1" applyFill="1" applyBorder="1" applyAlignment="1" applyProtection="1">
      <alignment horizontal="center" vertical="center"/>
      <protection locked="0"/>
    </xf>
    <xf numFmtId="0" fontId="17" fillId="0" borderId="45" xfId="0" applyFont="1" applyFill="1" applyBorder="1" applyAlignment="1" applyProtection="1">
      <alignment horizontal="left" vertical="center"/>
      <protection locked="0"/>
    </xf>
    <xf numFmtId="0" fontId="17" fillId="0" borderId="33" xfId="0" applyFont="1" applyFill="1" applyBorder="1" applyAlignment="1" applyProtection="1">
      <alignment horizontal="left" vertical="center"/>
      <protection locked="0"/>
    </xf>
    <xf numFmtId="0" fontId="17" fillId="0" borderId="35" xfId="0" applyFont="1" applyFill="1" applyBorder="1" applyAlignment="1" applyProtection="1">
      <alignment horizontal="left" vertical="center"/>
      <protection locked="0"/>
    </xf>
    <xf numFmtId="0" fontId="17" fillId="2" borderId="34" xfId="0" applyFont="1" applyFill="1" applyBorder="1" applyAlignment="1" applyProtection="1">
      <alignment horizontal="left" vertical="center"/>
      <protection locked="0"/>
    </xf>
    <xf numFmtId="0" fontId="17" fillId="2" borderId="40" xfId="0" applyFont="1" applyFill="1" applyBorder="1" applyAlignment="1" applyProtection="1">
      <alignment horizontal="left" vertical="center"/>
      <protection locked="0"/>
    </xf>
    <xf numFmtId="0" fontId="20" fillId="15" borderId="15" xfId="0" applyFont="1" applyFill="1" applyBorder="1" applyAlignment="1">
      <alignment horizontal="center" vertical="center"/>
    </xf>
    <xf numFmtId="0" fontId="20" fillId="15" borderId="16" xfId="0" applyFont="1" applyFill="1" applyBorder="1" applyAlignment="1">
      <alignment horizontal="center" vertical="center"/>
    </xf>
    <xf numFmtId="0" fontId="20" fillId="15" borderId="43" xfId="0" applyFont="1" applyFill="1" applyBorder="1" applyAlignment="1">
      <alignment horizontal="center" vertical="center"/>
    </xf>
    <xf numFmtId="0" fontId="223" fillId="2" borderId="16" xfId="0" applyFont="1" applyFill="1" applyBorder="1" applyAlignment="1" applyProtection="1">
      <alignment horizontal="center" vertical="center"/>
      <protection locked="0"/>
    </xf>
    <xf numFmtId="0" fontId="223" fillId="2" borderId="11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223" fillId="2" borderId="16" xfId="0" applyFont="1" applyFill="1" applyBorder="1" applyAlignment="1" applyProtection="1">
      <alignment horizontal="center" vertical="center" shrinkToFit="1"/>
      <protection locked="0"/>
    </xf>
    <xf numFmtId="0" fontId="223" fillId="2" borderId="11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102" fillId="0" borderId="0" xfId="0" applyFont="1" applyAlignment="1">
      <alignment horizontal="left" vertical="center"/>
    </xf>
    <xf numFmtId="0" fontId="86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94" fillId="11" borderId="282" xfId="0" applyFont="1" applyFill="1" applyBorder="1" applyAlignment="1">
      <alignment horizontal="left" vertical="center"/>
    </xf>
    <xf numFmtId="0" fontId="194" fillId="11" borderId="283" xfId="0" applyFont="1" applyFill="1" applyBorder="1" applyAlignment="1">
      <alignment horizontal="left" vertical="center"/>
    </xf>
    <xf numFmtId="0" fontId="194" fillId="11" borderId="284" xfId="0" applyFont="1" applyFill="1" applyBorder="1" applyAlignment="1">
      <alignment horizontal="left" vertical="center"/>
    </xf>
    <xf numFmtId="0" fontId="17" fillId="15" borderId="38" xfId="0" applyFont="1" applyFill="1" applyBorder="1" applyAlignment="1">
      <alignment horizontal="center" vertical="center"/>
    </xf>
    <xf numFmtId="0" fontId="17" fillId="15" borderId="42" xfId="0" applyFont="1" applyFill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17" fillId="15" borderId="38" xfId="0" applyFont="1" applyFill="1" applyBorder="1" applyAlignment="1">
      <alignment horizontal="center" vertical="center" wrapText="1"/>
    </xf>
    <xf numFmtId="0" fontId="17" fillId="15" borderId="4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top" wrapText="1"/>
      <protection locked="0"/>
    </xf>
    <xf numFmtId="0" fontId="17" fillId="2" borderId="45" xfId="0" applyFont="1" applyFill="1" applyBorder="1" applyAlignment="1" applyProtection="1">
      <alignment horizontal="left" vertical="center"/>
      <protection locked="0"/>
    </xf>
    <xf numFmtId="0" fontId="17" fillId="2" borderId="27" xfId="0" applyFont="1" applyFill="1" applyBorder="1" applyAlignment="1" applyProtection="1">
      <alignment horizontal="left" vertical="top" wrapText="1"/>
      <protection locked="0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21" xfId="0" applyFont="1" applyFill="1" applyBorder="1" applyAlignment="1" applyProtection="1">
      <alignment horizontal="left" vertical="top" wrapText="1"/>
      <protection locked="0"/>
    </xf>
    <xf numFmtId="0" fontId="17" fillId="2" borderId="41" xfId="0" applyFont="1" applyFill="1" applyBorder="1" applyAlignment="1" applyProtection="1">
      <alignment horizontal="left" vertical="center"/>
      <protection locked="0"/>
    </xf>
    <xf numFmtId="0" fontId="17" fillId="2" borderId="8" xfId="0" applyFont="1" applyFill="1" applyBorder="1" applyAlignment="1" applyProtection="1">
      <alignment horizontal="left" vertical="top" wrapText="1"/>
      <protection locked="0"/>
    </xf>
    <xf numFmtId="0" fontId="17" fillId="2" borderId="1" xfId="0" applyFont="1" applyFill="1" applyBorder="1" applyAlignment="1" applyProtection="1">
      <alignment horizontal="left" vertical="top" wrapText="1"/>
      <protection locked="0"/>
    </xf>
    <xf numFmtId="0" fontId="17" fillId="2" borderId="29" xfId="0" applyFont="1" applyFill="1" applyBorder="1" applyAlignment="1" applyProtection="1">
      <alignment horizontal="left" vertical="top" wrapText="1"/>
      <protection locked="0"/>
    </xf>
    <xf numFmtId="0" fontId="17" fillId="42" borderId="290" xfId="0" applyFont="1" applyFill="1" applyBorder="1" applyAlignment="1">
      <alignment horizontal="center" vertical="center" wrapText="1"/>
    </xf>
    <xf numFmtId="0" fontId="17" fillId="42" borderId="291" xfId="0" applyFont="1" applyFill="1" applyBorder="1" applyAlignment="1">
      <alignment horizontal="center" vertical="center" wrapText="1"/>
    </xf>
    <xf numFmtId="0" fontId="3" fillId="42" borderId="291" xfId="0" applyFont="1" applyFill="1" applyBorder="1" applyAlignment="1">
      <alignment horizontal="center" vertical="center"/>
    </xf>
    <xf numFmtId="0" fontId="22" fillId="15" borderId="38" xfId="21" applyFont="1" applyFill="1" applyBorder="1" applyAlignment="1">
      <alignment horizontal="center" vertical="center" wrapText="1"/>
    </xf>
    <xf numFmtId="0" fontId="22" fillId="15" borderId="22" xfId="21" applyFont="1" applyFill="1" applyBorder="1" applyAlignment="1">
      <alignment horizontal="center" vertical="center" wrapText="1"/>
    </xf>
    <xf numFmtId="0" fontId="22" fillId="15" borderId="42" xfId="21" applyFont="1" applyFill="1" applyBorder="1" applyAlignment="1">
      <alignment horizontal="center" vertical="center" wrapText="1"/>
    </xf>
    <xf numFmtId="0" fontId="17" fillId="2" borderId="12" xfId="0" applyFont="1" applyFill="1" applyBorder="1" applyAlignment="1" applyProtection="1">
      <alignment horizontal="right" vertical="center"/>
      <protection locked="0"/>
    </xf>
    <xf numFmtId="0" fontId="17" fillId="2" borderId="14" xfId="0" applyFont="1" applyFill="1" applyBorder="1" applyAlignment="1" applyProtection="1">
      <alignment horizontal="right" vertical="center"/>
      <protection locked="0"/>
    </xf>
    <xf numFmtId="177" fontId="17" fillId="2" borderId="12" xfId="0" applyNumberFormat="1" applyFont="1" applyFill="1" applyBorder="1" applyAlignment="1" applyProtection="1">
      <alignment horizontal="right" vertical="center"/>
      <protection locked="0"/>
    </xf>
    <xf numFmtId="177" fontId="17" fillId="2" borderId="14" xfId="0" applyNumberFormat="1" applyFont="1" applyFill="1" applyBorder="1" applyAlignment="1" applyProtection="1">
      <alignment horizontal="right" vertical="center"/>
      <protection locked="0"/>
    </xf>
    <xf numFmtId="177" fontId="17" fillId="0" borderId="12" xfId="0" applyNumberFormat="1" applyFont="1" applyFill="1" applyBorder="1" applyAlignment="1">
      <alignment horizontal="right" vertical="center" wrapText="1"/>
    </xf>
    <xf numFmtId="177" fontId="17" fillId="0" borderId="13" xfId="0" applyNumberFormat="1" applyFont="1" applyFill="1" applyBorder="1" applyAlignment="1">
      <alignment horizontal="right" vertical="center" wrapText="1"/>
    </xf>
    <xf numFmtId="177" fontId="17" fillId="0" borderId="44" xfId="0" applyNumberFormat="1" applyFont="1" applyFill="1" applyBorder="1" applyAlignment="1">
      <alignment horizontal="right" vertical="center" wrapText="1"/>
    </xf>
    <xf numFmtId="0" fontId="193" fillId="0" borderId="295" xfId="0" applyFont="1" applyFill="1" applyBorder="1" applyAlignment="1" applyProtection="1">
      <alignment horizontal="center" vertical="center"/>
      <protection locked="0"/>
    </xf>
    <xf numFmtId="0" fontId="193" fillId="0" borderId="14" xfId="0" applyFont="1" applyFill="1" applyBorder="1" applyAlignment="1" applyProtection="1">
      <alignment horizontal="center" vertical="center"/>
      <protection locked="0"/>
    </xf>
    <xf numFmtId="0" fontId="193" fillId="0" borderId="12" xfId="0" applyFont="1" applyFill="1" applyBorder="1" applyAlignment="1" applyProtection="1">
      <alignment horizontal="left" vertical="center" wrapText="1"/>
      <protection locked="0"/>
    </xf>
    <xf numFmtId="0" fontId="193" fillId="0" borderId="13" xfId="0" applyFont="1" applyFill="1" applyBorder="1" applyAlignment="1" applyProtection="1">
      <alignment horizontal="left" vertical="center" wrapText="1"/>
      <protection locked="0"/>
    </xf>
    <xf numFmtId="0" fontId="193" fillId="0" borderId="14" xfId="0" applyFont="1" applyFill="1" applyBorder="1" applyAlignment="1" applyProtection="1">
      <alignment horizontal="left" vertical="center" wrapText="1"/>
      <protection locked="0"/>
    </xf>
    <xf numFmtId="0" fontId="200" fillId="40" borderId="38" xfId="0" applyFont="1" applyFill="1" applyBorder="1" applyAlignment="1">
      <alignment horizontal="center" vertical="center" wrapText="1"/>
    </xf>
    <xf numFmtId="0" fontId="200" fillId="40" borderId="22" xfId="0" applyFont="1" applyFill="1" applyBorder="1" applyAlignment="1">
      <alignment horizontal="center" vertical="center"/>
    </xf>
    <xf numFmtId="0" fontId="200" fillId="40" borderId="42" xfId="0" applyFont="1" applyFill="1" applyBorder="1" applyAlignment="1">
      <alignment horizontal="center" vertical="center"/>
    </xf>
    <xf numFmtId="0" fontId="57" fillId="2" borderId="24" xfId="0" applyFont="1" applyFill="1" applyBorder="1" applyAlignment="1" applyProtection="1">
      <alignment horizontal="center" vertical="center" shrinkToFit="1"/>
      <protection locked="0"/>
    </xf>
    <xf numFmtId="0" fontId="57" fillId="2" borderId="22" xfId="0" applyFont="1" applyFill="1" applyBorder="1" applyAlignment="1" applyProtection="1">
      <alignment horizontal="center" vertical="center" shrinkToFit="1"/>
      <protection locked="0"/>
    </xf>
    <xf numFmtId="0" fontId="57" fillId="2" borderId="23" xfId="0" applyFont="1" applyFill="1" applyBorder="1" applyAlignment="1" applyProtection="1">
      <alignment horizontal="center" vertical="center" shrinkToFit="1"/>
      <protection locked="0"/>
    </xf>
    <xf numFmtId="0" fontId="27" fillId="0" borderId="24" xfId="0" applyFont="1" applyFill="1" applyBorder="1" applyAlignment="1" applyProtection="1">
      <alignment horizontal="center" vertical="center"/>
    </xf>
    <xf numFmtId="0" fontId="27" fillId="0" borderId="22" xfId="0" applyFont="1" applyFill="1" applyBorder="1" applyAlignment="1" applyProtection="1">
      <alignment horizontal="center" vertical="center"/>
    </xf>
    <xf numFmtId="0" fontId="27" fillId="0" borderId="23" xfId="0" applyFont="1" applyFill="1" applyBorder="1" applyAlignment="1" applyProtection="1">
      <alignment horizontal="center" vertical="center"/>
    </xf>
    <xf numFmtId="0" fontId="8" fillId="20" borderId="38" xfId="21" applyFont="1" applyFill="1" applyBorder="1" applyAlignment="1">
      <alignment horizontal="center" vertical="center" wrapText="1"/>
    </xf>
    <xf numFmtId="0" fontId="8" fillId="20" borderId="22" xfId="21" applyFont="1" applyFill="1" applyBorder="1" applyAlignment="1">
      <alignment horizontal="center" vertical="center" wrapText="1"/>
    </xf>
    <xf numFmtId="0" fontId="8" fillId="20" borderId="42" xfId="21" applyFont="1" applyFill="1" applyBorder="1" applyAlignment="1">
      <alignment horizontal="center" vertical="center" wrapText="1"/>
    </xf>
    <xf numFmtId="0" fontId="196" fillId="0" borderId="287" xfId="0" applyFont="1" applyFill="1" applyBorder="1" applyAlignment="1">
      <alignment horizontal="center" vertical="center" wrapText="1"/>
    </xf>
    <xf numFmtId="0" fontId="196" fillId="0" borderId="288" xfId="0" applyFont="1" applyFill="1" applyBorder="1" applyAlignment="1">
      <alignment horizontal="center" vertical="center" wrapText="1"/>
    </xf>
    <xf numFmtId="0" fontId="196" fillId="0" borderId="289" xfId="0" applyFont="1" applyFill="1" applyBorder="1" applyAlignment="1">
      <alignment horizontal="center" vertical="center" wrapText="1"/>
    </xf>
    <xf numFmtId="189" fontId="5" fillId="2" borderId="38" xfId="0" applyNumberFormat="1" applyFont="1" applyFill="1" applyBorder="1" applyAlignment="1" applyProtection="1">
      <alignment horizontal="center" vertical="center" shrinkToFit="1"/>
      <protection locked="0"/>
    </xf>
    <xf numFmtId="189" fontId="5" fillId="2" borderId="22" xfId="0" applyNumberFormat="1" applyFont="1" applyFill="1" applyBorder="1" applyAlignment="1" applyProtection="1">
      <alignment horizontal="center" vertical="center" shrinkToFit="1"/>
      <protection locked="0"/>
    </xf>
    <xf numFmtId="189" fontId="5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98" fillId="39" borderId="19" xfId="0" applyFont="1" applyFill="1" applyBorder="1" applyAlignment="1">
      <alignment horizontal="center" vertical="center"/>
    </xf>
    <xf numFmtId="177" fontId="17" fillId="0" borderId="38" xfId="0" applyNumberFormat="1" applyFont="1" applyBorder="1" applyAlignment="1">
      <alignment horizontal="right" vertical="center" wrapText="1"/>
    </xf>
    <xf numFmtId="177" fontId="17" fillId="0" borderId="22" xfId="0" applyNumberFormat="1" applyFont="1" applyBorder="1" applyAlignment="1">
      <alignment horizontal="right" vertical="center" wrapText="1"/>
    </xf>
    <xf numFmtId="0" fontId="86" fillId="0" borderId="22" xfId="0" applyFont="1" applyBorder="1" applyAlignment="1">
      <alignment horizontal="left" wrapText="1"/>
    </xf>
    <xf numFmtId="0" fontId="86" fillId="0" borderId="16" xfId="0" applyFont="1" applyBorder="1" applyAlignment="1">
      <alignment horizontal="left" wrapText="1"/>
    </xf>
    <xf numFmtId="0" fontId="3" fillId="2" borderId="47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17" fillId="2" borderId="41" xfId="0" applyFont="1" applyFill="1" applyBorder="1" applyAlignment="1" applyProtection="1">
      <alignment horizontal="right" vertical="center"/>
      <protection locked="0"/>
    </xf>
    <xf numFmtId="177" fontId="17" fillId="2" borderId="41" xfId="0" applyNumberFormat="1" applyFont="1" applyFill="1" applyBorder="1" applyAlignment="1" applyProtection="1">
      <alignment horizontal="right" vertical="center"/>
      <protection locked="0"/>
    </xf>
    <xf numFmtId="177" fontId="17" fillId="2" borderId="40" xfId="0" applyNumberFormat="1" applyFont="1" applyFill="1" applyBorder="1" applyAlignment="1" applyProtection="1">
      <alignment horizontal="right" vertical="center"/>
      <protection locked="0"/>
    </xf>
    <xf numFmtId="177" fontId="17" fillId="0" borderId="41" xfId="0" applyNumberFormat="1" applyFont="1" applyFill="1" applyBorder="1" applyAlignment="1">
      <alignment horizontal="right" vertical="center" wrapText="1"/>
    </xf>
    <xf numFmtId="177" fontId="17" fillId="0" borderId="34" xfId="0" applyNumberFormat="1" applyFont="1" applyFill="1" applyBorder="1" applyAlignment="1">
      <alignment horizontal="right" vertical="center" wrapText="1"/>
    </xf>
    <xf numFmtId="177" fontId="17" fillId="0" borderId="36" xfId="0" applyNumberFormat="1" applyFont="1" applyFill="1" applyBorder="1" applyAlignment="1">
      <alignment horizontal="right" vertical="center" wrapText="1"/>
    </xf>
    <xf numFmtId="0" fontId="53" fillId="0" borderId="3" xfId="0" applyFont="1" applyFill="1" applyBorder="1" applyAlignment="1" applyProtection="1">
      <alignment horizontal="left" vertical="top" wrapText="1"/>
      <protection locked="0"/>
    </xf>
    <xf numFmtId="0" fontId="53" fillId="0" borderId="4" xfId="0" applyFont="1" applyFill="1" applyBorder="1" applyAlignment="1" applyProtection="1">
      <alignment horizontal="left" vertical="top" wrapText="1"/>
      <protection locked="0"/>
    </xf>
    <xf numFmtId="0" fontId="53" fillId="0" borderId="296" xfId="0" applyFont="1" applyFill="1" applyBorder="1" applyAlignment="1" applyProtection="1">
      <alignment horizontal="left" vertical="top" wrapText="1"/>
      <protection locked="0"/>
    </xf>
    <xf numFmtId="0" fontId="193" fillId="0" borderId="297" xfId="0" applyFont="1" applyFill="1" applyBorder="1" applyAlignment="1" applyProtection="1">
      <alignment horizontal="center" vertical="center"/>
      <protection locked="0"/>
    </xf>
    <xf numFmtId="0" fontId="193" fillId="0" borderId="298" xfId="0" applyFont="1" applyFill="1" applyBorder="1" applyAlignment="1" applyProtection="1">
      <alignment horizontal="center" vertical="center"/>
      <protection locked="0"/>
    </xf>
    <xf numFmtId="0" fontId="193" fillId="0" borderId="299" xfId="0" applyFont="1" applyFill="1" applyBorder="1" applyAlignment="1" applyProtection="1">
      <alignment horizontal="left" vertical="center" wrapText="1"/>
      <protection locked="0"/>
    </xf>
    <xf numFmtId="0" fontId="193" fillId="0" borderId="300" xfId="0" applyFont="1" applyFill="1" applyBorder="1" applyAlignment="1" applyProtection="1">
      <alignment horizontal="left" vertical="center" wrapText="1"/>
      <protection locked="0"/>
    </xf>
    <xf numFmtId="0" fontId="193" fillId="0" borderId="298" xfId="0" applyFont="1" applyFill="1" applyBorder="1" applyAlignment="1" applyProtection="1">
      <alignment horizontal="left" vertical="center" wrapText="1"/>
      <protection locked="0"/>
    </xf>
    <xf numFmtId="0" fontId="53" fillId="0" borderId="301" xfId="0" applyFont="1" applyFill="1" applyBorder="1" applyAlignment="1" applyProtection="1">
      <alignment horizontal="left" vertical="top" wrapText="1"/>
      <protection locked="0"/>
    </xf>
    <xf numFmtId="0" fontId="53" fillId="0" borderId="101" xfId="0" applyFont="1" applyFill="1" applyBorder="1" applyAlignment="1" applyProtection="1">
      <alignment horizontal="left" vertical="top" wrapText="1"/>
      <protection locked="0"/>
    </xf>
    <xf numFmtId="0" fontId="53" fillId="0" borderId="212" xfId="0" applyFont="1" applyFill="1" applyBorder="1" applyAlignment="1" applyProtection="1">
      <alignment horizontal="left" vertical="top" wrapText="1"/>
      <protection locked="0"/>
    </xf>
    <xf numFmtId="177" fontId="17" fillId="0" borderId="45" xfId="0" applyNumberFormat="1" applyFont="1" applyFill="1" applyBorder="1" applyAlignment="1">
      <alignment horizontal="right" vertical="center" wrapText="1"/>
    </xf>
    <xf numFmtId="177" fontId="17" fillId="0" borderId="33" xfId="0" applyNumberFormat="1" applyFont="1" applyFill="1" applyBorder="1" applyAlignment="1">
      <alignment horizontal="right" vertical="center" wrapText="1"/>
    </xf>
    <xf numFmtId="177" fontId="17" fillId="0" borderId="35" xfId="0" applyNumberFormat="1" applyFont="1" applyFill="1" applyBorder="1" applyAlignment="1">
      <alignment horizontal="right" vertical="center" wrapText="1"/>
    </xf>
    <xf numFmtId="0" fontId="3" fillId="2" borderId="24" xfId="0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  <protection locked="0"/>
    </xf>
    <xf numFmtId="0" fontId="3" fillId="15" borderId="22" xfId="0" applyFont="1" applyFill="1" applyBorder="1" applyAlignment="1">
      <alignment horizontal="center" vertical="center" wrapText="1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53" fillId="0" borderId="6" xfId="0" applyFont="1" applyFill="1" applyBorder="1" applyAlignment="1" applyProtection="1">
      <alignment horizontal="left" vertical="top" wrapText="1"/>
      <protection locked="0"/>
    </xf>
    <xf numFmtId="0" fontId="53" fillId="0" borderId="0" xfId="0" applyFont="1" applyFill="1" applyBorder="1" applyAlignment="1" applyProtection="1">
      <alignment horizontal="left" vertical="top" wrapText="1"/>
      <protection locked="0"/>
    </xf>
    <xf numFmtId="0" fontId="53" fillId="0" borderId="94" xfId="0" applyFont="1" applyFill="1" applyBorder="1" applyAlignment="1" applyProtection="1">
      <alignment horizontal="left" vertical="top" wrapText="1"/>
      <protection locked="0"/>
    </xf>
    <xf numFmtId="0" fontId="3" fillId="2" borderId="39" xfId="0" applyFont="1" applyFill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3" fillId="2" borderId="46" xfId="0" applyFont="1" applyFill="1" applyBorder="1" applyAlignment="1" applyProtection="1">
      <alignment horizontal="left" vertical="center"/>
      <protection locked="0"/>
    </xf>
    <xf numFmtId="0" fontId="17" fillId="2" borderId="45" xfId="0" applyFont="1" applyFill="1" applyBorder="1" applyAlignment="1" applyProtection="1">
      <alignment horizontal="right" vertical="center"/>
      <protection locked="0"/>
    </xf>
    <xf numFmtId="0" fontId="17" fillId="2" borderId="46" xfId="0" applyFont="1" applyFill="1" applyBorder="1" applyAlignment="1" applyProtection="1">
      <alignment horizontal="right" vertical="center"/>
      <protection locked="0"/>
    </xf>
    <xf numFmtId="177" fontId="17" fillId="2" borderId="45" xfId="0" applyNumberFormat="1" applyFont="1" applyFill="1" applyBorder="1" applyAlignment="1" applyProtection="1">
      <alignment horizontal="right" vertical="center"/>
      <protection locked="0"/>
    </xf>
    <xf numFmtId="177" fontId="17" fillId="2" borderId="46" xfId="0" applyNumberFormat="1" applyFont="1" applyFill="1" applyBorder="1" applyAlignment="1" applyProtection="1">
      <alignment horizontal="right" vertical="center"/>
      <protection locked="0"/>
    </xf>
    <xf numFmtId="0" fontId="8" fillId="40" borderId="38" xfId="21" applyFont="1" applyFill="1" applyBorder="1" applyAlignment="1">
      <alignment horizontal="center" vertical="center" wrapText="1"/>
    </xf>
    <xf numFmtId="0" fontId="8" fillId="40" borderId="22" xfId="21" applyFont="1" applyFill="1" applyBorder="1" applyAlignment="1">
      <alignment horizontal="center" vertical="center" wrapText="1"/>
    </xf>
    <xf numFmtId="0" fontId="8" fillId="40" borderId="42" xfId="21" applyFont="1" applyFill="1" applyBorder="1" applyAlignment="1">
      <alignment horizontal="center" vertical="center" wrapText="1"/>
    </xf>
    <xf numFmtId="0" fontId="27" fillId="2" borderId="24" xfId="0" applyFont="1" applyFill="1" applyBorder="1" applyAlignment="1" applyProtection="1">
      <alignment horizontal="center" vertical="center"/>
      <protection locked="0"/>
    </xf>
    <xf numFmtId="0" fontId="198" fillId="40" borderId="56" xfId="0" applyFont="1" applyFill="1" applyBorder="1" applyAlignment="1">
      <alignment horizontal="center" vertical="center" textRotation="255" wrapText="1"/>
    </xf>
    <xf numFmtId="0" fontId="198" fillId="40" borderId="57" xfId="0" applyFont="1" applyFill="1" applyBorder="1" applyAlignment="1">
      <alignment horizontal="center" vertical="center" textRotation="255" wrapText="1"/>
    </xf>
    <xf numFmtId="0" fontId="198" fillId="40" borderId="58" xfId="0" applyFont="1" applyFill="1" applyBorder="1" applyAlignment="1">
      <alignment horizontal="center" vertical="center" textRotation="255" wrapText="1"/>
    </xf>
    <xf numFmtId="0" fontId="17" fillId="15" borderId="22" xfId="0" applyFont="1" applyFill="1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left" vertical="center"/>
    </xf>
    <xf numFmtId="0" fontId="24" fillId="0" borderId="11" xfId="0" applyFont="1" applyBorder="1" applyAlignment="1" applyProtection="1">
      <alignment horizontal="left" vertical="center"/>
    </xf>
    <xf numFmtId="0" fontId="17" fillId="15" borderId="24" xfId="0" applyFont="1" applyFill="1" applyBorder="1" applyAlignment="1">
      <alignment horizontal="center" vertical="center" wrapText="1"/>
    </xf>
    <xf numFmtId="0" fontId="17" fillId="15" borderId="23" xfId="0" applyFont="1" applyFill="1" applyBorder="1" applyAlignment="1">
      <alignment horizontal="center" vertical="center" wrapText="1"/>
    </xf>
    <xf numFmtId="0" fontId="8" fillId="41" borderId="38" xfId="21" applyFont="1" applyFill="1" applyBorder="1" applyAlignment="1">
      <alignment horizontal="center" vertical="center" wrapText="1"/>
    </xf>
    <xf numFmtId="0" fontId="8" fillId="41" borderId="22" xfId="21" applyFont="1" applyFill="1" applyBorder="1" applyAlignment="1">
      <alignment horizontal="center" vertical="center" wrapText="1"/>
    </xf>
    <xf numFmtId="0" fontId="8" fillId="41" borderId="42" xfId="21" applyFont="1" applyFill="1" applyBorder="1" applyAlignment="1">
      <alignment horizontal="center" vertical="center" wrapText="1"/>
    </xf>
    <xf numFmtId="0" fontId="200" fillId="41" borderId="38" xfId="0" applyFont="1" applyFill="1" applyBorder="1" applyAlignment="1">
      <alignment horizontal="center" vertical="center" wrapText="1"/>
    </xf>
    <xf numFmtId="0" fontId="200" fillId="41" borderId="22" xfId="0" applyFont="1" applyFill="1" applyBorder="1" applyAlignment="1">
      <alignment horizontal="center" vertical="center"/>
    </xf>
    <xf numFmtId="0" fontId="200" fillId="41" borderId="42" xfId="0" applyFont="1" applyFill="1" applyBorder="1" applyAlignment="1">
      <alignment horizontal="center" vertical="center"/>
    </xf>
    <xf numFmtId="0" fontId="17" fillId="41" borderId="24" xfId="0" applyFont="1" applyFill="1" applyBorder="1" applyAlignment="1">
      <alignment horizontal="center" vertical="center" wrapText="1"/>
    </xf>
    <xf numFmtId="0" fontId="17" fillId="41" borderId="22" xfId="0" applyFont="1" applyFill="1" applyBorder="1" applyAlignment="1">
      <alignment horizontal="center" vertical="center" wrapText="1"/>
    </xf>
    <xf numFmtId="0" fontId="17" fillId="41" borderId="42" xfId="0" applyFont="1" applyFill="1" applyBorder="1" applyAlignment="1">
      <alignment horizontal="center" vertical="center" wrapText="1"/>
    </xf>
    <xf numFmtId="0" fontId="17" fillId="41" borderId="23" xfId="0" applyFont="1" applyFill="1" applyBorder="1" applyAlignment="1">
      <alignment horizontal="center" vertical="center" wrapText="1"/>
    </xf>
    <xf numFmtId="0" fontId="198" fillId="41" borderId="56" xfId="0" applyFont="1" applyFill="1" applyBorder="1" applyAlignment="1">
      <alignment horizontal="center" vertical="center" textRotation="255" wrapText="1"/>
    </xf>
    <xf numFmtId="0" fontId="198" fillId="41" borderId="57" xfId="0" applyFont="1" applyFill="1" applyBorder="1" applyAlignment="1">
      <alignment horizontal="center" vertical="center" textRotation="255" wrapText="1"/>
    </xf>
    <xf numFmtId="0" fontId="198" fillId="41" borderId="58" xfId="0" applyFont="1" applyFill="1" applyBorder="1" applyAlignment="1">
      <alignment horizontal="center" vertical="center" textRotation="255" wrapText="1"/>
    </xf>
    <xf numFmtId="0" fontId="3" fillId="15" borderId="38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46" fillId="7" borderId="16" xfId="0" applyFont="1" applyFill="1" applyBorder="1" applyAlignment="1" applyProtection="1">
      <alignment horizontal="center" vertical="center"/>
      <protection locked="0"/>
    </xf>
    <xf numFmtId="0" fontId="146" fillId="7" borderId="17" xfId="0" applyFont="1" applyFill="1" applyBorder="1" applyAlignment="1" applyProtection="1">
      <alignment horizontal="center" vertical="center"/>
      <protection locked="0"/>
    </xf>
    <xf numFmtId="0" fontId="146" fillId="7" borderId="11" xfId="0" applyFont="1" applyFill="1" applyBorder="1" applyAlignment="1" applyProtection="1">
      <alignment horizontal="center" vertical="center"/>
      <protection locked="0"/>
    </xf>
    <xf numFmtId="0" fontId="146" fillId="7" borderId="21" xfId="0" applyFont="1" applyFill="1" applyBorder="1" applyAlignment="1" applyProtection="1">
      <alignment horizontal="center" vertical="center"/>
      <protection locked="0"/>
    </xf>
    <xf numFmtId="3" fontId="184" fillId="0" borderId="0" xfId="1" applyNumberFormat="1" applyFont="1" applyBorder="1" applyAlignment="1">
      <alignment vertical="center"/>
    </xf>
    <xf numFmtId="176" fontId="17" fillId="0" borderId="48" xfId="0" applyNumberFormat="1" applyFont="1" applyBorder="1" applyAlignment="1">
      <alignment horizontal="center" vertical="center" wrapText="1"/>
    </xf>
    <xf numFmtId="176" fontId="17" fillId="0" borderId="43" xfId="0" applyNumberFormat="1" applyFont="1" applyBorder="1" applyAlignment="1">
      <alignment horizontal="center" vertical="center" wrapText="1"/>
    </xf>
    <xf numFmtId="176" fontId="17" fillId="0" borderId="8" xfId="0" applyNumberFormat="1" applyFont="1" applyBorder="1" applyAlignment="1">
      <alignment horizontal="center" vertical="center" wrapText="1"/>
    </xf>
    <xf numFmtId="176" fontId="17" fillId="0" borderId="9" xfId="0" applyNumberFormat="1" applyFont="1" applyBorder="1" applyAlignment="1">
      <alignment horizontal="center" vertical="center" wrapText="1"/>
    </xf>
    <xf numFmtId="176" fontId="17" fillId="0" borderId="16" xfId="0" applyNumberFormat="1" applyFont="1" applyBorder="1" applyAlignment="1">
      <alignment horizontal="center" vertical="center" wrapText="1"/>
    </xf>
    <xf numFmtId="176" fontId="17" fillId="0" borderId="345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17" fillId="0" borderId="340" xfId="0" applyNumberFormat="1" applyFont="1" applyBorder="1" applyAlignment="1">
      <alignment horizontal="center" vertical="center" wrapText="1"/>
    </xf>
    <xf numFmtId="176" fontId="22" fillId="0" borderId="344" xfId="22" applyNumberFormat="1" applyFont="1" applyBorder="1" applyAlignment="1">
      <alignment horizontal="center" vertical="center" shrinkToFit="1"/>
    </xf>
    <xf numFmtId="176" fontId="22" fillId="0" borderId="16" xfId="22" applyNumberFormat="1" applyFont="1" applyBorder="1" applyAlignment="1">
      <alignment horizontal="center" vertical="center" shrinkToFit="1"/>
    </xf>
    <xf numFmtId="176" fontId="22" fillId="0" borderId="17" xfId="22" applyNumberFormat="1" applyFont="1" applyBorder="1" applyAlignment="1">
      <alignment horizontal="center" vertical="center" shrinkToFit="1"/>
    </xf>
    <xf numFmtId="176" fontId="22" fillId="0" borderId="107" xfId="22" applyNumberFormat="1" applyFont="1" applyBorder="1" applyAlignment="1">
      <alignment horizontal="center" vertical="center" shrinkToFit="1"/>
    </xf>
    <xf numFmtId="176" fontId="22" fillId="0" borderId="0" xfId="22" applyNumberFormat="1" applyFont="1" applyBorder="1" applyAlignment="1">
      <alignment horizontal="center" vertical="center" shrinkToFit="1"/>
    </xf>
    <xf numFmtId="176" fontId="22" fillId="0" borderId="19" xfId="22" applyNumberFormat="1" applyFont="1" applyBorder="1" applyAlignment="1">
      <alignment horizontal="center" vertical="center" shrinkToFit="1"/>
    </xf>
    <xf numFmtId="176" fontId="53" fillId="0" borderId="93" xfId="0" applyNumberFormat="1" applyFont="1" applyBorder="1" applyAlignment="1">
      <alignment horizontal="center" vertical="center" wrapText="1"/>
    </xf>
    <xf numFmtId="176" fontId="53" fillId="0" borderId="31" xfId="0" applyNumberFormat="1" applyFont="1" applyBorder="1" applyAlignment="1">
      <alignment horizontal="center" vertical="center" wrapText="1"/>
    </xf>
    <xf numFmtId="176" fontId="17" fillId="0" borderId="3" xfId="0" applyNumberFormat="1" applyFont="1" applyBorder="1" applyAlignment="1">
      <alignment horizontal="center" vertical="center" wrapText="1"/>
    </xf>
    <xf numFmtId="176" fontId="17" fillId="0" borderId="5" xfId="0" applyNumberFormat="1" applyFont="1" applyBorder="1" applyAlignment="1">
      <alignment horizontal="center" vertical="center" wrapText="1"/>
    </xf>
    <xf numFmtId="176" fontId="17" fillId="0" borderId="336" xfId="0" applyNumberFormat="1" applyFont="1" applyBorder="1" applyAlignment="1">
      <alignment horizontal="center" vertical="center" wrapText="1"/>
    </xf>
    <xf numFmtId="176" fontId="3" fillId="0" borderId="57" xfId="22" applyNumberFormat="1" applyFont="1" applyBorder="1" applyAlignment="1">
      <alignment horizontal="center" vertical="center" textRotation="255" wrapText="1" shrinkToFit="1"/>
    </xf>
    <xf numFmtId="176" fontId="3" fillId="0" borderId="58" xfId="22" applyNumberFormat="1" applyFont="1" applyBorder="1" applyAlignment="1">
      <alignment horizontal="center" vertical="center" textRotation="255" wrapText="1" shrinkToFit="1"/>
    </xf>
    <xf numFmtId="176" fontId="185" fillId="0" borderId="24" xfId="0" applyNumberFormat="1" applyFont="1" applyBorder="1" applyAlignment="1">
      <alignment horizontal="center" vertical="center" shrinkToFit="1"/>
    </xf>
    <xf numFmtId="176" fontId="185" fillId="0" borderId="22" xfId="0" applyNumberFormat="1" applyFont="1" applyBorder="1" applyAlignment="1">
      <alignment horizontal="center" vertical="center" shrinkToFit="1"/>
    </xf>
    <xf numFmtId="176" fontId="219" fillId="0" borderId="339" xfId="22" applyNumberFormat="1" applyFont="1" applyBorder="1" applyAlignment="1">
      <alignment horizontal="center" vertical="center" shrinkToFit="1"/>
    </xf>
    <xf numFmtId="176" fontId="219" fillId="0" borderId="11" xfId="22" applyNumberFormat="1" applyFont="1" applyBorder="1" applyAlignment="1">
      <alignment horizontal="center" vertical="center" shrinkToFit="1"/>
    </xf>
    <xf numFmtId="176" fontId="53" fillId="0" borderId="32" xfId="0" applyNumberFormat="1" applyFont="1" applyBorder="1" applyAlignment="1">
      <alignment horizontal="center" vertical="center" wrapText="1"/>
    </xf>
    <xf numFmtId="176" fontId="17" fillId="0" borderId="27" xfId="0" applyNumberFormat="1" applyFont="1" applyBorder="1" applyAlignment="1">
      <alignment horizontal="center" vertical="center" wrapText="1"/>
    </xf>
    <xf numFmtId="176" fontId="17" fillId="0" borderId="26" xfId="0" applyNumberFormat="1" applyFont="1" applyBorder="1" applyAlignment="1">
      <alignment horizontal="center" vertical="center" wrapText="1"/>
    </xf>
    <xf numFmtId="176" fontId="3" fillId="0" borderId="4" xfId="22" applyNumberFormat="1" applyFont="1" applyBorder="1" applyAlignment="1">
      <alignment horizontal="center" vertical="center"/>
    </xf>
    <xf numFmtId="176" fontId="3" fillId="0" borderId="336" xfId="22" applyNumberFormat="1" applyFont="1" applyBorder="1" applyAlignment="1">
      <alignment horizontal="center" vertical="center"/>
    </xf>
    <xf numFmtId="176" fontId="3" fillId="0" borderId="11" xfId="22" applyNumberFormat="1" applyFont="1" applyBorder="1" applyAlignment="1">
      <alignment horizontal="center" vertical="center"/>
    </xf>
    <xf numFmtId="176" fontId="3" fillId="0" borderId="318" xfId="22" applyNumberFormat="1" applyFont="1" applyBorder="1" applyAlignment="1">
      <alignment horizontal="center" vertical="center"/>
    </xf>
    <xf numFmtId="176" fontId="3" fillId="0" borderId="3" xfId="22" applyNumberFormat="1" applyFont="1" applyBorder="1" applyAlignment="1">
      <alignment horizontal="center" vertical="center"/>
    </xf>
    <xf numFmtId="176" fontId="3" fillId="0" borderId="27" xfId="22" applyNumberFormat="1" applyFont="1" applyBorder="1" applyAlignment="1">
      <alignment horizontal="center" vertical="center"/>
    </xf>
    <xf numFmtId="176" fontId="53" fillId="0" borderId="141" xfId="0" applyNumberFormat="1" applyFont="1" applyBorder="1" applyAlignment="1">
      <alignment horizontal="center" vertical="center" wrapText="1"/>
    </xf>
    <xf numFmtId="176" fontId="21" fillId="0" borderId="344" xfId="0" applyNumberFormat="1" applyFont="1" applyBorder="1" applyAlignment="1">
      <alignment horizontal="center" vertical="center" shrinkToFit="1"/>
    </xf>
    <xf numFmtId="176" fontId="21" fillId="0" borderId="16" xfId="0" applyNumberFormat="1" applyFont="1" applyBorder="1" applyAlignment="1">
      <alignment horizontal="center" vertical="center" shrinkToFit="1"/>
    </xf>
    <xf numFmtId="176" fontId="21" fillId="0" borderId="17" xfId="0" applyNumberFormat="1" applyFont="1" applyBorder="1" applyAlignment="1">
      <alignment horizontal="center" vertical="center" shrinkToFit="1"/>
    </xf>
    <xf numFmtId="176" fontId="21" fillId="0" borderId="107" xfId="0" applyNumberFormat="1" applyFont="1" applyBorder="1" applyAlignment="1">
      <alignment horizontal="center" vertical="center" shrinkToFit="1"/>
    </xf>
    <xf numFmtId="176" fontId="21" fillId="0" borderId="0" xfId="0" applyNumberFormat="1" applyFont="1" applyBorder="1" applyAlignment="1">
      <alignment horizontal="center" vertical="center" shrinkToFit="1"/>
    </xf>
    <xf numFmtId="176" fontId="21" fillId="0" borderId="19" xfId="0" applyNumberFormat="1" applyFont="1" applyBorder="1" applyAlignment="1">
      <alignment horizontal="center" vertical="center" shrinkToFit="1"/>
    </xf>
    <xf numFmtId="176" fontId="3" fillId="0" borderId="339" xfId="22" applyNumberFormat="1" applyFont="1" applyBorder="1" applyAlignment="1">
      <alignment horizontal="center" vertical="center" shrinkToFit="1"/>
    </xf>
    <xf numFmtId="176" fontId="3" fillId="0" borderId="11" xfId="22" applyNumberFormat="1" applyFont="1" applyBorder="1" applyAlignment="1">
      <alignment horizontal="center" vertical="center" shrinkToFit="1"/>
    </xf>
    <xf numFmtId="176" fontId="5" fillId="0" borderId="339" xfId="22" applyNumberFormat="1" applyFont="1" applyBorder="1" applyAlignment="1">
      <alignment horizontal="center" vertical="center" shrinkToFit="1"/>
    </xf>
    <xf numFmtId="176" fontId="5" fillId="0" borderId="11" xfId="22" applyNumberFormat="1" applyFont="1" applyBorder="1" applyAlignment="1">
      <alignment horizontal="center" vertical="center" shrinkToFit="1"/>
    </xf>
    <xf numFmtId="0" fontId="208" fillId="0" borderId="0" xfId="22" applyAlignment="1">
      <alignment horizontal="center" vertical="center"/>
    </xf>
    <xf numFmtId="0" fontId="170" fillId="0" borderId="33" xfId="0" applyFont="1" applyBorder="1" applyAlignment="1">
      <alignment horizontal="center" vertical="center" shrinkToFit="1"/>
    </xf>
    <xf numFmtId="0" fontId="170" fillId="0" borderId="337" xfId="0" applyFont="1" applyBorder="1" applyAlignment="1">
      <alignment horizontal="center" vertical="center" shrinkToFit="1"/>
    </xf>
    <xf numFmtId="0" fontId="208" fillId="0" borderId="56" xfId="22" applyBorder="1" applyAlignment="1">
      <alignment horizontal="center" vertical="center"/>
    </xf>
    <xf numFmtId="0" fontId="208" fillId="0" borderId="18" xfId="22" applyBorder="1" applyAlignment="1">
      <alignment horizontal="center" vertical="center"/>
    </xf>
    <xf numFmtId="0" fontId="208" fillId="0" borderId="58" xfId="22" applyBorder="1" applyAlignment="1">
      <alignment horizontal="center" vertical="center"/>
    </xf>
    <xf numFmtId="0" fontId="170" fillId="0" borderId="0" xfId="0" applyFont="1" applyBorder="1" applyAlignment="1">
      <alignment horizontal="center" vertical="center" shrinkToFit="1"/>
    </xf>
    <xf numFmtId="0" fontId="170" fillId="0" borderId="7" xfId="0" applyFont="1" applyBorder="1" applyAlignment="1">
      <alignment horizontal="center" vertical="center" shrinkToFit="1"/>
    </xf>
    <xf numFmtId="0" fontId="170" fillId="0" borderId="321" xfId="0" applyFont="1" applyBorder="1" applyAlignment="1">
      <alignment horizontal="center" vertical="center" wrapText="1"/>
    </xf>
    <xf numFmtId="0" fontId="170" fillId="0" borderId="314" xfId="0" applyFont="1" applyBorder="1" applyAlignment="1">
      <alignment horizontal="center" vertical="center" wrapText="1"/>
    </xf>
    <xf numFmtId="187" fontId="55" fillId="0" borderId="314" xfId="1" applyNumberFormat="1" applyFont="1" applyFill="1" applyBorder="1" applyAlignment="1">
      <alignment horizontal="center" vertical="center"/>
    </xf>
    <xf numFmtId="187" fontId="55" fillId="0" borderId="320" xfId="1" applyNumberFormat="1" applyFont="1" applyFill="1" applyBorder="1" applyAlignment="1">
      <alignment horizontal="center" vertical="center"/>
    </xf>
    <xf numFmtId="0" fontId="29" fillId="0" borderId="28" xfId="22" applyFont="1" applyBorder="1" applyAlignment="1">
      <alignment horizontal="center" vertical="center"/>
    </xf>
    <xf numFmtId="0" fontId="29" fillId="0" borderId="313" xfId="22" applyFont="1" applyBorder="1" applyAlignment="1">
      <alignment horizontal="center" vertical="center"/>
    </xf>
    <xf numFmtId="0" fontId="29" fillId="0" borderId="24" xfId="22" applyFont="1" applyBorder="1" applyAlignment="1">
      <alignment horizontal="center" vertical="center"/>
    </xf>
    <xf numFmtId="0" fontId="29" fillId="0" borderId="155" xfId="22" applyFont="1" applyBorder="1" applyAlignment="1">
      <alignment horizontal="center" vertical="center"/>
    </xf>
    <xf numFmtId="0" fontId="208" fillId="0" borderId="317" xfId="22" applyBorder="1" applyAlignment="1">
      <alignment horizontal="center" vertical="center"/>
    </xf>
    <xf numFmtId="0" fontId="208" fillId="0" borderId="316" xfId="22" applyBorder="1" applyAlignment="1">
      <alignment horizontal="center" vertical="center"/>
    </xf>
    <xf numFmtId="0" fontId="208" fillId="0" borderId="315" xfId="22" applyBorder="1" applyAlignment="1">
      <alignment horizontal="center" vertical="center"/>
    </xf>
    <xf numFmtId="0" fontId="29" fillId="0" borderId="31" xfId="22" applyFont="1" applyBorder="1" applyAlignment="1">
      <alignment horizontal="center" vertical="center" shrinkToFit="1"/>
    </xf>
    <xf numFmtId="0" fontId="29" fillId="0" borderId="10" xfId="22" applyFont="1" applyBorder="1" applyAlignment="1">
      <alignment horizontal="center" vertical="center" shrinkToFit="1"/>
    </xf>
    <xf numFmtId="0" fontId="29" fillId="0" borderId="213" xfId="22" applyFont="1" applyBorder="1" applyAlignment="1">
      <alignment horizontal="center" vertical="center" wrapText="1" shrinkToFit="1"/>
    </xf>
    <xf numFmtId="0" fontId="29" fillId="0" borderId="2" xfId="22" applyFont="1" applyBorder="1" applyAlignment="1">
      <alignment horizontal="center" vertical="center" shrinkToFit="1"/>
    </xf>
    <xf numFmtId="0" fontId="29" fillId="0" borderId="213" xfId="22" applyFont="1" applyBorder="1" applyAlignment="1">
      <alignment horizontal="center" vertical="center" shrinkToFit="1"/>
    </xf>
    <xf numFmtId="0" fontId="29" fillId="0" borderId="347" xfId="22" applyFont="1" applyBorder="1" applyAlignment="1">
      <alignment horizontal="center" vertical="center" wrapText="1" shrinkToFit="1"/>
    </xf>
    <xf numFmtId="0" fontId="29" fillId="0" borderId="312" xfId="22" applyFont="1" applyBorder="1" applyAlignment="1">
      <alignment horizontal="center" vertical="center" shrinkToFit="1"/>
    </xf>
    <xf numFmtId="176" fontId="29" fillId="0" borderId="2" xfId="22" applyNumberFormat="1" applyFont="1" applyBorder="1" applyAlignment="1">
      <alignment horizontal="left" vertical="top" wrapText="1" shrinkToFit="1"/>
    </xf>
    <xf numFmtId="176" fontId="29" fillId="0" borderId="12" xfId="22" applyNumberFormat="1" applyFont="1" applyBorder="1" applyAlignment="1">
      <alignment horizontal="left" vertical="top" wrapText="1" shrinkToFit="1"/>
    </xf>
    <xf numFmtId="176" fontId="29" fillId="0" borderId="160" xfId="22" applyNumberFormat="1" applyFont="1" applyBorder="1" applyAlignment="1">
      <alignment horizontal="left" vertical="top" wrapText="1" shrinkToFit="1"/>
    </xf>
    <xf numFmtId="0" fontId="22" fillId="0" borderId="328" xfId="22" applyFont="1" applyBorder="1" applyAlignment="1">
      <alignment horizontal="center" vertical="center"/>
    </xf>
    <xf numFmtId="0" fontId="22" fillId="0" borderId="327" xfId="22" applyFont="1" applyBorder="1" applyAlignment="1">
      <alignment horizontal="center" vertical="center"/>
    </xf>
    <xf numFmtId="0" fontId="22" fillId="0" borderId="322" xfId="22" applyFont="1" applyBorder="1" applyAlignment="1">
      <alignment horizontal="center" vertical="center"/>
    </xf>
    <xf numFmtId="0" fontId="22" fillId="0" borderId="329" xfId="22" applyFont="1" applyBorder="1" applyAlignment="1">
      <alignment horizontal="center" vertical="center"/>
    </xf>
    <xf numFmtId="0" fontId="22" fillId="0" borderId="326" xfId="22" applyFont="1" applyBorder="1" applyAlignment="1">
      <alignment horizontal="center" vertical="center"/>
    </xf>
    <xf numFmtId="0" fontId="22" fillId="0" borderId="323" xfId="22" applyFont="1" applyBorder="1" applyAlignment="1">
      <alignment horizontal="center" vertical="center"/>
    </xf>
    <xf numFmtId="0" fontId="22" fillId="0" borderId="324" xfId="22" applyFont="1" applyBorder="1" applyAlignment="1">
      <alignment horizontal="center" vertical="center"/>
    </xf>
    <xf numFmtId="0" fontId="22" fillId="0" borderId="330" xfId="22" applyFont="1" applyBorder="1" applyAlignment="1">
      <alignment horizontal="center" vertical="center"/>
    </xf>
    <xf numFmtId="0" fontId="22" fillId="0" borderId="325" xfId="22" applyFont="1" applyBorder="1" applyAlignment="1">
      <alignment horizontal="center" vertical="center"/>
    </xf>
    <xf numFmtId="0" fontId="22" fillId="0" borderId="331" xfId="22" applyFont="1" applyBorder="1" applyAlignment="1">
      <alignment horizontal="center" vertical="center"/>
    </xf>
    <xf numFmtId="0" fontId="23" fillId="0" borderId="334" xfId="22" applyFont="1" applyBorder="1" applyAlignment="1">
      <alignment horizontal="center" vertical="center"/>
    </xf>
    <xf numFmtId="0" fontId="23" fillId="0" borderId="335" xfId="22" applyFont="1" applyBorder="1" applyAlignment="1">
      <alignment horizontal="center" vertical="center"/>
    </xf>
    <xf numFmtId="176" fontId="29" fillId="0" borderId="10" xfId="22" applyNumberFormat="1" applyFont="1" applyBorder="1" applyAlignment="1">
      <alignment horizontal="left" vertical="top" wrapText="1" shrinkToFit="1"/>
    </xf>
    <xf numFmtId="176" fontId="29" fillId="0" borderId="8" xfId="22" applyNumberFormat="1" applyFont="1" applyBorder="1" applyAlignment="1">
      <alignment horizontal="left" vertical="top" wrapText="1" shrinkToFit="1"/>
    </xf>
    <xf numFmtId="176" fontId="29" fillId="0" borderId="163" xfId="22" applyNumberFormat="1" applyFont="1" applyBorder="1" applyAlignment="1">
      <alignment horizontal="left" vertical="top" wrapText="1" shrinkToFit="1"/>
    </xf>
    <xf numFmtId="0" fontId="208" fillId="0" borderId="37" xfId="22" applyBorder="1" applyAlignment="1">
      <alignment horizontal="center" vertical="center"/>
    </xf>
    <xf numFmtId="0" fontId="208" fillId="0" borderId="34" xfId="22" applyBorder="1" applyAlignment="1">
      <alignment horizontal="center" vertical="center"/>
    </xf>
    <xf numFmtId="0" fontId="208" fillId="0" borderId="47" xfId="22" applyBorder="1" applyAlignment="1">
      <alignment horizontal="center" vertical="center"/>
    </xf>
    <xf numFmtId="0" fontId="208" fillId="0" borderId="13" xfId="22" applyBorder="1" applyAlignment="1">
      <alignment horizontal="center" vertical="center"/>
    </xf>
    <xf numFmtId="0" fontId="208" fillId="0" borderId="73" xfId="22" applyBorder="1" applyAlignment="1">
      <alignment horizontal="center" vertical="center"/>
    </xf>
    <xf numFmtId="0" fontId="208" fillId="0" borderId="5" xfId="22" applyBorder="1" applyAlignment="1">
      <alignment horizontal="center" vertical="center"/>
    </xf>
    <xf numFmtId="0" fontId="208" fillId="0" borderId="7" xfId="22" applyBorder="1" applyAlignment="1">
      <alignment horizontal="center" vertical="center"/>
    </xf>
    <xf numFmtId="0" fontId="208" fillId="0" borderId="20" xfId="22" applyBorder="1" applyAlignment="1">
      <alignment horizontal="center" vertical="center"/>
    </xf>
    <xf numFmtId="0" fontId="208" fillId="0" borderId="26" xfId="22" applyBorder="1" applyAlignment="1">
      <alignment horizontal="center" vertical="center"/>
    </xf>
    <xf numFmtId="176" fontId="208" fillId="0" borderId="8" xfId="22" applyNumberFormat="1" applyBorder="1" applyAlignment="1">
      <alignment horizontal="left" vertical="center" shrinkToFit="1"/>
    </xf>
    <xf numFmtId="176" fontId="208" fillId="0" borderId="1" xfId="22" applyNumberFormat="1" applyBorder="1" applyAlignment="1">
      <alignment horizontal="left" vertical="center" shrinkToFit="1"/>
    </xf>
    <xf numFmtId="0" fontId="208" fillId="0" borderId="0" xfId="22" applyBorder="1" applyAlignment="1">
      <alignment horizontal="left" vertical="center" shrinkToFit="1"/>
    </xf>
    <xf numFmtId="176" fontId="193" fillId="0" borderId="34" xfId="0" applyNumberFormat="1" applyFont="1" applyBorder="1" applyAlignment="1">
      <alignment horizontal="center" vertical="center" wrapText="1"/>
    </xf>
    <xf numFmtId="176" fontId="193" fillId="0" borderId="41" xfId="0" applyNumberFormat="1" applyFont="1" applyBorder="1" applyAlignment="1">
      <alignment horizontal="right" vertical="center" wrapText="1"/>
    </xf>
    <xf numFmtId="176" fontId="193" fillId="0" borderId="34" xfId="0" applyNumberFormat="1" applyFont="1" applyBorder="1" applyAlignment="1">
      <alignment horizontal="right" vertical="center" wrapText="1"/>
    </xf>
    <xf numFmtId="0" fontId="212" fillId="0" borderId="38" xfId="22" applyFont="1" applyBorder="1" applyAlignment="1">
      <alignment horizontal="center" vertical="center"/>
    </xf>
    <xf numFmtId="0" fontId="213" fillId="0" borderId="22" xfId="22" applyFont="1" applyBorder="1" applyAlignment="1">
      <alignment horizontal="center" vertical="center"/>
    </xf>
    <xf numFmtId="0" fontId="213" fillId="0" borderId="23" xfId="22" applyFont="1" applyBorder="1" applyAlignment="1">
      <alignment horizontal="center" vertical="center"/>
    </xf>
    <xf numFmtId="0" fontId="208" fillId="0" borderId="15" xfId="22" applyBorder="1" applyAlignment="1">
      <alignment horizontal="center" vertical="center"/>
    </xf>
    <xf numFmtId="0" fontId="208" fillId="0" borderId="16" xfId="22" applyBorder="1" applyAlignment="1">
      <alignment horizontal="center" vertical="center"/>
    </xf>
    <xf numFmtId="0" fontId="208" fillId="0" borderId="17" xfId="22" applyBorder="1" applyAlignment="1">
      <alignment horizontal="center" vertical="center"/>
    </xf>
    <xf numFmtId="0" fontId="170" fillId="0" borderId="338" xfId="0" applyFont="1" applyBorder="1" applyAlignment="1">
      <alignment horizontal="center" vertical="center" shrinkToFit="1"/>
    </xf>
    <xf numFmtId="0" fontId="170" fillId="0" borderId="71" xfId="0" applyFont="1" applyBorder="1" applyAlignment="1">
      <alignment horizontal="center" vertical="center" shrinkToFit="1"/>
    </xf>
    <xf numFmtId="0" fontId="170" fillId="0" borderId="319" xfId="0" applyFont="1" applyBorder="1" applyAlignment="1">
      <alignment horizontal="center" vertical="center" shrinkToFit="1"/>
    </xf>
    <xf numFmtId="0" fontId="170" fillId="0" borderId="71" xfId="0" applyFont="1" applyBorder="1" applyAlignment="1">
      <alignment horizontal="center" vertical="center" wrapText="1"/>
    </xf>
    <xf numFmtId="0" fontId="170" fillId="0" borderId="319" xfId="0" applyFont="1" applyBorder="1" applyAlignment="1">
      <alignment horizontal="center" vertical="center" wrapText="1"/>
    </xf>
    <xf numFmtId="187" fontId="55" fillId="0" borderId="11" xfId="1" applyNumberFormat="1" applyFont="1" applyFill="1" applyBorder="1" applyAlignment="1">
      <alignment horizontal="center" vertical="center"/>
    </xf>
    <xf numFmtId="187" fontId="55" fillId="0" borderId="21" xfId="1" applyNumberFormat="1" applyFont="1" applyFill="1" applyBorder="1" applyAlignment="1">
      <alignment horizontal="center" vertical="center"/>
    </xf>
    <xf numFmtId="0" fontId="22" fillId="0" borderId="327" xfId="22" applyFont="1" applyBorder="1" applyAlignment="1">
      <alignment horizontal="center" vertical="center" shrinkToFit="1"/>
    </xf>
    <xf numFmtId="0" fontId="22" fillId="0" borderId="330" xfId="22" applyFont="1" applyBorder="1" applyAlignment="1">
      <alignment horizontal="center" vertical="center" shrinkToFit="1"/>
    </xf>
    <xf numFmtId="0" fontId="22" fillId="0" borderId="326" xfId="22" applyFont="1" applyBorder="1" applyAlignment="1">
      <alignment horizontal="center" vertical="center" shrinkToFit="1"/>
    </xf>
    <xf numFmtId="0" fontId="22" fillId="0" borderId="331" xfId="22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left" wrapText="1"/>
    </xf>
    <xf numFmtId="0" fontId="23" fillId="0" borderId="343" xfId="22" applyFont="1" applyBorder="1" applyAlignment="1">
      <alignment horizontal="center" vertical="center"/>
    </xf>
    <xf numFmtId="0" fontId="23" fillId="0" borderId="332" xfId="22" applyFont="1" applyBorder="1" applyAlignment="1">
      <alignment horizontal="center" vertical="center"/>
    </xf>
    <xf numFmtId="0" fontId="23" fillId="0" borderId="342" xfId="22" applyFont="1" applyBorder="1" applyAlignment="1">
      <alignment horizontal="center" vertical="center"/>
    </xf>
    <xf numFmtId="0" fontId="23" fillId="0" borderId="333" xfId="22" applyFont="1" applyBorder="1" applyAlignment="1">
      <alignment horizontal="center" vertical="center"/>
    </xf>
    <xf numFmtId="0" fontId="170" fillId="0" borderId="338" xfId="0" applyFont="1" applyBorder="1" applyAlignment="1">
      <alignment horizontal="center" vertical="center" wrapText="1"/>
    </xf>
    <xf numFmtId="187" fontId="55" fillId="0" borderId="339" xfId="1" applyNumberFormat="1" applyFont="1" applyFill="1" applyBorder="1" applyAlignment="1">
      <alignment horizontal="center" vertical="center"/>
    </xf>
    <xf numFmtId="176" fontId="193" fillId="0" borderId="34" xfId="0" applyNumberFormat="1" applyFont="1" applyBorder="1" applyAlignment="1">
      <alignment horizontal="left" vertical="center" wrapText="1"/>
    </xf>
    <xf numFmtId="176" fontId="17" fillId="0" borderId="4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176" fontId="17" fillId="4" borderId="13" xfId="0" applyNumberFormat="1" applyFont="1" applyFill="1" applyBorder="1" applyAlignment="1" applyProtection="1">
      <alignment horizontal="left" wrapText="1"/>
      <protection locked="0"/>
    </xf>
    <xf numFmtId="176" fontId="208" fillId="0" borderId="12" xfId="22" applyNumberFormat="1" applyBorder="1" applyAlignment="1">
      <alignment horizontal="left" vertical="center"/>
    </xf>
    <xf numFmtId="176" fontId="208" fillId="0" borderId="13" xfId="22" applyNumberFormat="1" applyBorder="1" applyAlignment="1">
      <alignment horizontal="left" vertical="center"/>
    </xf>
    <xf numFmtId="176" fontId="208" fillId="0" borderId="44" xfId="22" applyNumberFormat="1" applyBorder="1" applyAlignment="1">
      <alignment horizontal="left" vertical="center"/>
    </xf>
    <xf numFmtId="176" fontId="208" fillId="0" borderId="6" xfId="22" applyNumberFormat="1" applyBorder="1" applyAlignment="1">
      <alignment horizontal="left" vertical="center"/>
    </xf>
    <xf numFmtId="176" fontId="208" fillId="0" borderId="0" xfId="22" applyNumberFormat="1" applyBorder="1" applyAlignment="1">
      <alignment horizontal="left" vertical="center"/>
    </xf>
    <xf numFmtId="176" fontId="208" fillId="0" borderId="19" xfId="22" applyNumberFormat="1" applyBorder="1" applyAlignment="1">
      <alignment horizontal="left" vertical="center"/>
    </xf>
    <xf numFmtId="183" fontId="193" fillId="0" borderId="34" xfId="0" applyNumberFormat="1" applyFont="1" applyBorder="1" applyAlignment="1">
      <alignment horizontal="right" vertical="center" wrapText="1"/>
    </xf>
    <xf numFmtId="176" fontId="193" fillId="0" borderId="36" xfId="0" applyNumberFormat="1" applyFont="1" applyBorder="1" applyAlignment="1">
      <alignment horizontal="left" vertical="center" wrapText="1"/>
    </xf>
    <xf numFmtId="176" fontId="29" fillId="0" borderId="312" xfId="22" applyNumberFormat="1" applyFont="1" applyBorder="1" applyAlignment="1">
      <alignment horizontal="left" vertical="top" wrapText="1" shrinkToFit="1"/>
    </xf>
    <xf numFmtId="176" fontId="29" fillId="0" borderId="45" xfId="22" applyNumberFormat="1" applyFont="1" applyBorder="1" applyAlignment="1">
      <alignment horizontal="left" vertical="top" wrapText="1" shrinkToFit="1"/>
    </xf>
    <xf numFmtId="176" fontId="29" fillId="0" borderId="346" xfId="22" applyNumberFormat="1" applyFont="1" applyBorder="1" applyAlignment="1">
      <alignment horizontal="left" vertical="top" wrapText="1" shrinkToFit="1"/>
    </xf>
    <xf numFmtId="0" fontId="210" fillId="0" borderId="11" xfId="22" applyFont="1" applyBorder="1" applyAlignment="1">
      <alignment horizontal="center" vertical="center"/>
    </xf>
    <xf numFmtId="0" fontId="208" fillId="0" borderId="12" xfId="22" applyBorder="1" applyAlignment="1">
      <alignment horizontal="center" vertical="center"/>
    </xf>
    <xf numFmtId="0" fontId="208" fillId="0" borderId="14" xfId="22" applyBorder="1" applyAlignment="1">
      <alignment horizontal="center" vertical="center"/>
    </xf>
    <xf numFmtId="0" fontId="208" fillId="0" borderId="3" xfId="22" applyBorder="1" applyAlignment="1">
      <alignment horizontal="center" vertical="center" wrapText="1"/>
    </xf>
    <xf numFmtId="0" fontId="208" fillId="0" borderId="4" xfId="22" applyBorder="1" applyAlignment="1">
      <alignment horizontal="center" vertical="center" wrapText="1"/>
    </xf>
    <xf numFmtId="0" fontId="208" fillId="0" borderId="5" xfId="22" applyBorder="1" applyAlignment="1">
      <alignment horizontal="center" vertical="center" wrapText="1"/>
    </xf>
    <xf numFmtId="0" fontId="208" fillId="0" borderId="6" xfId="22" applyBorder="1" applyAlignment="1">
      <alignment horizontal="center" vertical="center" wrapText="1"/>
    </xf>
    <xf numFmtId="0" fontId="208" fillId="0" borderId="0" xfId="22" applyBorder="1" applyAlignment="1">
      <alignment horizontal="center" vertical="center" wrapText="1"/>
    </xf>
    <xf numFmtId="0" fontId="208" fillId="0" borderId="7" xfId="22" applyBorder="1" applyAlignment="1">
      <alignment horizontal="center" vertical="center" wrapText="1"/>
    </xf>
    <xf numFmtId="0" fontId="208" fillId="0" borderId="27" xfId="22" applyBorder="1" applyAlignment="1">
      <alignment horizontal="center" vertical="center" wrapText="1"/>
    </xf>
    <xf numFmtId="0" fontId="208" fillId="0" borderId="11" xfId="22" applyBorder="1" applyAlignment="1">
      <alignment horizontal="center" vertical="center" wrapText="1"/>
    </xf>
    <xf numFmtId="0" fontId="208" fillId="0" borderId="26" xfId="22" applyBorder="1" applyAlignment="1">
      <alignment horizontal="center" vertical="center" wrapText="1"/>
    </xf>
    <xf numFmtId="0" fontId="170" fillId="0" borderId="45" xfId="0" applyFont="1" applyBorder="1" applyAlignment="1">
      <alignment horizontal="center" vertical="center" shrinkToFit="1"/>
    </xf>
    <xf numFmtId="0" fontId="208" fillId="0" borderId="0" xfId="22" applyAlignment="1">
      <alignment horizontal="right" vertical="center"/>
    </xf>
    <xf numFmtId="0" fontId="211" fillId="0" borderId="0" xfId="22" applyFont="1" applyBorder="1" applyAlignment="1">
      <alignment horizontal="left" vertical="center"/>
    </xf>
    <xf numFmtId="176" fontId="211" fillId="0" borderId="11" xfId="22" applyNumberFormat="1" applyFont="1" applyBorder="1" applyAlignment="1">
      <alignment horizontal="center" vertical="center"/>
    </xf>
    <xf numFmtId="176" fontId="13" fillId="0" borderId="11" xfId="22" applyNumberFormat="1" applyFont="1" applyBorder="1" applyAlignment="1">
      <alignment horizontal="center" vertical="center"/>
    </xf>
    <xf numFmtId="176" fontId="13" fillId="0" borderId="4" xfId="22" applyNumberFormat="1" applyFont="1" applyBorder="1" applyAlignment="1">
      <alignment horizontal="left" vertical="center" shrinkToFit="1"/>
    </xf>
    <xf numFmtId="0" fontId="13" fillId="0" borderId="11" xfId="22" applyFont="1" applyBorder="1" applyAlignment="1">
      <alignment horizontal="right" vertical="center"/>
    </xf>
    <xf numFmtId="176" fontId="29" fillId="0" borderId="45" xfId="22" applyNumberFormat="1" applyFont="1" applyBorder="1" applyAlignment="1">
      <alignment horizontal="left" vertical="center" shrinkToFit="1"/>
    </xf>
    <xf numFmtId="176" fontId="29" fillId="0" borderId="33" xfId="22" applyNumberFormat="1" applyFont="1" applyBorder="1" applyAlignment="1">
      <alignment horizontal="left" vertical="center" shrinkToFit="1"/>
    </xf>
    <xf numFmtId="176" fontId="29" fillId="0" borderId="46" xfId="22" applyNumberFormat="1" applyFont="1" applyBorder="1" applyAlignment="1">
      <alignment horizontal="left" vertical="center" shrinkToFit="1"/>
    </xf>
    <xf numFmtId="176" fontId="29" fillId="0" borderId="41" xfId="22" applyNumberFormat="1" applyFont="1" applyBorder="1" applyAlignment="1">
      <alignment horizontal="left" vertical="center" shrinkToFit="1"/>
    </xf>
    <xf numFmtId="176" fontId="29" fillId="0" borderId="34" xfId="22" applyNumberFormat="1" applyFont="1" applyBorder="1" applyAlignment="1">
      <alignment horizontal="left" vertical="center" shrinkToFit="1"/>
    </xf>
    <xf numFmtId="176" fontId="29" fillId="0" borderId="40" xfId="22" applyNumberFormat="1" applyFont="1" applyBorder="1" applyAlignment="1">
      <alignment horizontal="left" vertical="center" shrinkToFit="1"/>
    </xf>
    <xf numFmtId="0" fontId="29" fillId="0" borderId="22" xfId="22" applyFont="1" applyBorder="1" applyAlignment="1">
      <alignment horizontal="center" vertical="center"/>
    </xf>
    <xf numFmtId="0" fontId="29" fillId="0" borderId="42" xfId="22" applyFont="1" applyBorder="1" applyAlignment="1">
      <alignment horizontal="center" vertical="center"/>
    </xf>
    <xf numFmtId="176" fontId="29" fillId="0" borderId="41" xfId="22" applyNumberFormat="1" applyFont="1" applyBorder="1" applyAlignment="1">
      <alignment horizontal="center" vertical="center" shrinkToFit="1"/>
    </xf>
    <xf numFmtId="176" fontId="29" fillId="0" borderId="34" xfId="22" applyNumberFormat="1" applyFont="1" applyBorder="1" applyAlignment="1">
      <alignment horizontal="center" vertical="center" shrinkToFit="1"/>
    </xf>
    <xf numFmtId="176" fontId="29" fillId="0" borderId="40" xfId="22" applyNumberFormat="1" applyFont="1" applyBorder="1" applyAlignment="1">
      <alignment horizontal="center" vertical="center" shrinkToFit="1"/>
    </xf>
    <xf numFmtId="176" fontId="29" fillId="0" borderId="12" xfId="22" applyNumberFormat="1" applyFont="1" applyBorder="1" applyAlignment="1">
      <alignment horizontal="center" vertical="center" shrinkToFit="1"/>
    </xf>
    <xf numFmtId="176" fontId="29" fillId="0" borderId="13" xfId="22" applyNumberFormat="1" applyFont="1" applyBorder="1" applyAlignment="1">
      <alignment horizontal="center" vertical="center" shrinkToFit="1"/>
    </xf>
    <xf numFmtId="176" fontId="29" fillId="0" borderId="14" xfId="22" applyNumberFormat="1" applyFont="1" applyBorder="1" applyAlignment="1">
      <alignment horizontal="center" vertical="center" shrinkToFit="1"/>
    </xf>
    <xf numFmtId="176" fontId="29" fillId="0" borderId="45" xfId="22" applyNumberFormat="1" applyFont="1" applyBorder="1" applyAlignment="1">
      <alignment horizontal="center" vertical="center" shrinkToFit="1"/>
    </xf>
    <xf numFmtId="176" fontId="29" fillId="0" borderId="33" xfId="22" applyNumberFormat="1" applyFont="1" applyBorder="1" applyAlignment="1">
      <alignment horizontal="center" vertical="center" shrinkToFit="1"/>
    </xf>
    <xf numFmtId="176" fontId="29" fillId="0" borderId="46" xfId="22" applyNumberFormat="1" applyFont="1" applyBorder="1" applyAlignment="1">
      <alignment horizontal="center" vertical="center" shrinkToFit="1"/>
    </xf>
    <xf numFmtId="176" fontId="29" fillId="0" borderId="8" xfId="22" applyNumberFormat="1" applyFont="1" applyBorder="1" applyAlignment="1">
      <alignment horizontal="left" vertical="center" shrinkToFit="1"/>
    </xf>
    <xf numFmtId="176" fontId="29" fillId="0" borderId="1" xfId="22" applyNumberFormat="1" applyFont="1" applyBorder="1" applyAlignment="1">
      <alignment horizontal="left" vertical="center" shrinkToFit="1"/>
    </xf>
    <xf numFmtId="176" fontId="29" fillId="0" borderId="9" xfId="22" applyNumberFormat="1" applyFont="1" applyBorder="1" applyAlignment="1">
      <alignment horizontal="left" vertical="center" shrinkToFit="1"/>
    </xf>
    <xf numFmtId="176" fontId="29" fillId="0" borderId="48" xfId="22" applyNumberFormat="1" applyFont="1" applyBorder="1" applyAlignment="1">
      <alignment horizontal="left" vertical="center" shrinkToFit="1"/>
    </xf>
    <xf numFmtId="176" fontId="29" fillId="0" borderId="16" xfId="22" applyNumberFormat="1" applyFont="1" applyBorder="1" applyAlignment="1">
      <alignment horizontal="left" vertical="center" shrinkToFit="1"/>
    </xf>
    <xf numFmtId="176" fontId="29" fillId="0" borderId="43" xfId="22" applyNumberFormat="1" applyFont="1" applyBorder="1" applyAlignment="1">
      <alignment horizontal="left" vertical="center" shrinkToFit="1"/>
    </xf>
    <xf numFmtId="176" fontId="29" fillId="0" borderId="12" xfId="22" applyNumberFormat="1" applyFont="1" applyBorder="1" applyAlignment="1">
      <alignment horizontal="left" vertical="center" shrinkToFit="1"/>
    </xf>
    <xf numFmtId="176" fontId="29" fillId="0" borderId="13" xfId="22" applyNumberFormat="1" applyFont="1" applyBorder="1" applyAlignment="1">
      <alignment horizontal="left" vertical="center" shrinkToFit="1"/>
    </xf>
    <xf numFmtId="176" fontId="29" fillId="0" borderId="14" xfId="22" applyNumberFormat="1" applyFont="1" applyBorder="1" applyAlignment="1">
      <alignment horizontal="left" vertical="center" shrinkToFit="1"/>
    </xf>
  </cellXfs>
  <cellStyles count="23">
    <cellStyle name="GrayCell" xfId="10"/>
    <cellStyle name="OrangeBorder" xfId="8"/>
    <cellStyle name="YellowCell" xfId="9"/>
    <cellStyle name="z A 列のテキスト" xfId="7"/>
    <cellStyle name="タイトル 2" xfId="5"/>
    <cellStyle name="下罫線" xfId="13"/>
    <cellStyle name="開始テキスト" xfId="6"/>
    <cellStyle name="強調表示" xfId="18"/>
    <cellStyle name="見出し 1 2" xfId="3"/>
    <cellStyle name="見出し 2 2" xfId="4"/>
    <cellStyle name="見出し 3 2" xfId="11"/>
    <cellStyle name="見出し 4 2" xfId="12"/>
    <cellStyle name="通貨 [0.00] 2" xfId="20"/>
    <cellStyle name="通貨 2" xfId="19"/>
    <cellStyle name="日付" xfId="17"/>
    <cellStyle name="標準" xfId="0" builtinId="0"/>
    <cellStyle name="標準 2" xfId="1"/>
    <cellStyle name="標準 3" xfId="2"/>
    <cellStyle name="標準 4" xfId="21"/>
    <cellStyle name="標準 5" xfId="22"/>
    <cellStyle name="緑色の右罫線" xfId="14"/>
    <cellStyle name="緑色の左下罫線" xfId="15"/>
    <cellStyle name="緑色の左罫線" xfId="16"/>
  </cellStyles>
  <dxfs count="63">
    <dxf>
      <fill>
        <patternFill>
          <bgColor rgb="FFB8ECF2"/>
        </patternFill>
      </fill>
    </dxf>
    <dxf>
      <fill>
        <patternFill>
          <bgColor rgb="FF65D3E9"/>
        </patternFill>
      </fill>
    </dxf>
    <dxf>
      <fill>
        <patternFill>
          <bgColor rgb="FFB8ECF2"/>
        </patternFill>
      </fill>
    </dxf>
    <dxf>
      <fill>
        <patternFill>
          <bgColor rgb="FF65D3E9"/>
        </patternFill>
      </fill>
    </dxf>
    <dxf>
      <fill>
        <patternFill>
          <bgColor rgb="FFB8ECF2"/>
        </patternFill>
      </fill>
    </dxf>
    <dxf>
      <fill>
        <patternFill>
          <bgColor rgb="FF65D3E9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FFFF00"/>
        </patternFill>
      </fill>
    </dxf>
    <dxf>
      <fill>
        <patternFill>
          <bgColor rgb="FFB8ECF2"/>
        </patternFill>
      </fill>
    </dxf>
    <dxf>
      <fill>
        <patternFill>
          <bgColor rgb="FFFFFF00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B8ECF2"/>
        </patternFill>
      </fill>
    </dxf>
    <dxf>
      <fill>
        <patternFill>
          <bgColor rgb="FF65D3E9"/>
        </patternFill>
      </fill>
    </dxf>
    <dxf>
      <fill>
        <patternFill>
          <bgColor rgb="FFB8ECF2"/>
        </patternFill>
      </fill>
    </dxf>
    <dxf>
      <fill>
        <patternFill>
          <bgColor rgb="FF65D3E9"/>
        </patternFill>
      </fill>
    </dxf>
    <dxf>
      <fill>
        <patternFill>
          <bgColor rgb="FFB8ECF2"/>
        </patternFill>
      </fill>
    </dxf>
    <dxf>
      <fill>
        <patternFill>
          <bgColor rgb="FF65D3E9"/>
        </patternFill>
      </fill>
    </dxf>
    <dxf>
      <fill>
        <patternFill>
          <bgColor rgb="FFB8ECF2"/>
        </patternFill>
      </fill>
    </dxf>
    <dxf>
      <fill>
        <patternFill>
          <bgColor rgb="FF65D3E9"/>
        </patternFill>
      </fill>
    </dxf>
    <dxf>
      <fill>
        <patternFill>
          <bgColor rgb="FFB8ECF2"/>
        </patternFill>
      </fill>
    </dxf>
    <dxf>
      <fill>
        <patternFill>
          <bgColor rgb="FF65D3E9"/>
        </patternFill>
      </fill>
    </dxf>
    <dxf>
      <fill>
        <patternFill>
          <bgColor rgb="FFB8ECF2"/>
        </patternFill>
      </fill>
    </dxf>
    <dxf>
      <fill>
        <patternFill>
          <bgColor rgb="FF65D3E9"/>
        </patternFill>
      </fill>
    </dxf>
    <dxf>
      <fill>
        <patternFill>
          <bgColor rgb="FFB8ECF2"/>
        </patternFill>
      </fill>
    </dxf>
    <dxf>
      <fill>
        <patternFill>
          <bgColor rgb="FF65D3E9"/>
        </patternFill>
      </fill>
    </dxf>
    <dxf>
      <fill>
        <patternFill>
          <bgColor rgb="FF65D3E9"/>
        </patternFill>
      </fill>
    </dxf>
    <dxf>
      <fill>
        <patternFill>
          <bgColor rgb="FFF9D5A5"/>
        </patternFill>
      </fill>
    </dxf>
    <dxf>
      <fill>
        <patternFill>
          <bgColor rgb="FFF9D5A5"/>
        </patternFill>
      </fill>
    </dxf>
    <dxf>
      <fill>
        <patternFill>
          <bgColor rgb="FFF9D5A5"/>
        </patternFill>
      </fill>
    </dxf>
    <dxf>
      <fill>
        <patternFill>
          <bgColor rgb="FFF9D5A5"/>
        </patternFill>
      </fill>
    </dxf>
    <dxf>
      <fill>
        <patternFill>
          <bgColor rgb="FFF9D5A5"/>
        </patternFill>
      </fill>
    </dxf>
    <dxf>
      <fill>
        <patternFill>
          <bgColor rgb="FFF9D5A5"/>
        </patternFill>
      </fill>
    </dxf>
    <dxf>
      <fill>
        <patternFill>
          <bgColor rgb="FFF9D5A5"/>
        </patternFill>
      </fill>
    </dxf>
    <dxf>
      <fill>
        <patternFill>
          <bgColor rgb="FFF9D5A5"/>
        </patternFill>
      </fill>
    </dxf>
    <dxf>
      <fill>
        <patternFill>
          <bgColor rgb="FFF9D5A5"/>
        </patternFill>
      </fill>
    </dxf>
    <dxf>
      <fill>
        <patternFill>
          <bgColor rgb="FFFFFFD1"/>
        </patternFill>
      </fill>
    </dxf>
    <dxf>
      <font>
        <color theme="0"/>
      </font>
      <fill>
        <patternFill>
          <bgColor rgb="FF359966"/>
        </patternFill>
      </fill>
    </dxf>
    <dxf>
      <font>
        <color theme="0"/>
      </font>
      <fill>
        <patternFill>
          <bgColor rgb="FF359966"/>
        </patternFill>
      </fill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sz val="10"/>
        <color theme="1"/>
        <name val="HG丸ｺﾞｼｯｸM-PRO"/>
        <scheme val="none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sz val="10"/>
        <color theme="1"/>
        <name val="HG丸ｺﾞｼｯｸM-PRO"/>
        <scheme val="none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sz val="10"/>
        <color theme="1"/>
        <name val="HG丸ｺﾞｼｯｸM-PRO"/>
        <scheme val="none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5" defaultTableStyle="TableStyleMedium2" defaultPivotStyle="PivotStyleLight16">
    <tableStyle name="CustomTableStyle" pivot="0" count="2">
      <tableStyleElement type="headerRow" dxfId="62"/>
      <tableStyleElement type="firstRowStripe" dxfId="61"/>
    </tableStyle>
    <tableStyle name="SlicerStyleLight1 2" pivot="0" table="0" count="10">
      <tableStyleElement type="wholeTable" dxfId="60"/>
      <tableStyleElement type="headerRow" dxfId="59"/>
    </tableStyle>
    <tableStyle name="SlicerStyleLight2 2" pivot="0" table="0" count="10">
      <tableStyleElement type="wholeTable" dxfId="58"/>
      <tableStyleElement type="headerRow" dxfId="57"/>
    </tableStyle>
    <tableStyle name="SlicerStyleLight6 2" pivot="0" table="0" count="10">
      <tableStyleElement type="wholeTable" dxfId="56"/>
      <tableStyleElement type="headerRow" dxfId="55"/>
    </tableStyle>
    <tableStyle name="ピボットテーブルのスタイル 1" table="0" count="2">
      <tableStyleElement type="headerRow" dxfId="54"/>
      <tableStyleElement type="totalRow" dxfId="53"/>
    </tableStyle>
  </tableStyles>
  <colors>
    <mruColors>
      <color rgb="FFFFFFD1"/>
      <color rgb="FF99FF33"/>
      <color rgb="FF65D3E9"/>
      <color rgb="FFC4FF89"/>
      <color rgb="FFFF6699"/>
      <color rgb="FFFF3399"/>
      <color rgb="FFFF0066"/>
      <color rgb="FFB8ECF2"/>
      <color rgb="FFFFFF99"/>
      <color rgb="FF66FF33"/>
    </mruColors>
  </colors>
  <extLst>
    <ext xmlns:x14="http://schemas.microsoft.com/office/spreadsheetml/2009/9/main" uri="{46F421CA-312F-682f-3DD2-61675219B42D}">
      <x14:dxfs count="24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9" tint="0.79998168889431442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1 2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StyleLight2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6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80</xdr:row>
      <xdr:rowOff>57150</xdr:rowOff>
    </xdr:from>
    <xdr:to>
      <xdr:col>9</xdr:col>
      <xdr:colOff>323851</xdr:colOff>
      <xdr:row>80</xdr:row>
      <xdr:rowOff>342900</xdr:rowOff>
    </xdr:to>
    <xdr:sp macro="" textlink="">
      <xdr:nvSpPr>
        <xdr:cNvPr id="3" name="右矢印 2"/>
        <xdr:cNvSpPr/>
      </xdr:nvSpPr>
      <xdr:spPr>
        <a:xfrm>
          <a:off x="3181350" y="26927175"/>
          <a:ext cx="238126" cy="285750"/>
        </a:xfrm>
        <a:prstGeom prst="rightArrow">
          <a:avLst>
            <a:gd name="adj1" fmla="val 50000"/>
            <a:gd name="adj2" fmla="val 57692"/>
          </a:avLst>
        </a:prstGeom>
        <a:solidFill>
          <a:srgbClr val="FF66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93</xdr:row>
      <xdr:rowOff>142874</xdr:rowOff>
    </xdr:from>
    <xdr:to>
      <xdr:col>18</xdr:col>
      <xdr:colOff>352425</xdr:colOff>
      <xdr:row>95</xdr:row>
      <xdr:rowOff>130968</xdr:rowOff>
    </xdr:to>
    <xdr:sp macro="" textlink="">
      <xdr:nvSpPr>
        <xdr:cNvPr id="4" name="右矢印 3"/>
        <xdr:cNvSpPr/>
      </xdr:nvSpPr>
      <xdr:spPr>
        <a:xfrm>
          <a:off x="6667500" y="23126699"/>
          <a:ext cx="333375" cy="569119"/>
        </a:xfrm>
        <a:prstGeom prst="rightArrow">
          <a:avLst>
            <a:gd name="adj1" fmla="val 41666"/>
            <a:gd name="adj2" fmla="val 67857"/>
          </a:avLst>
        </a:prstGeom>
        <a:solidFill>
          <a:srgbClr val="FF00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102</xdr:row>
      <xdr:rowOff>161924</xdr:rowOff>
    </xdr:from>
    <xdr:to>
      <xdr:col>18</xdr:col>
      <xdr:colOff>352425</xdr:colOff>
      <xdr:row>104</xdr:row>
      <xdr:rowOff>150018</xdr:rowOff>
    </xdr:to>
    <xdr:sp macro="" textlink="">
      <xdr:nvSpPr>
        <xdr:cNvPr id="6" name="右矢印 5"/>
        <xdr:cNvSpPr/>
      </xdr:nvSpPr>
      <xdr:spPr>
        <a:xfrm>
          <a:off x="6667500" y="25584149"/>
          <a:ext cx="333375" cy="569119"/>
        </a:xfrm>
        <a:prstGeom prst="rightArrow">
          <a:avLst>
            <a:gd name="adj1" fmla="val 41666"/>
            <a:gd name="adj2" fmla="val 67857"/>
          </a:avLst>
        </a:prstGeom>
        <a:solidFill>
          <a:srgbClr val="FF00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152400</xdr:colOff>
      <xdr:row>89</xdr:row>
      <xdr:rowOff>47625</xdr:rowOff>
    </xdr:from>
    <xdr:to>
      <xdr:col>25</xdr:col>
      <xdr:colOff>209550</xdr:colOff>
      <xdr:row>91</xdr:row>
      <xdr:rowOff>209550</xdr:rowOff>
    </xdr:to>
    <xdr:sp macro="" textlink="">
      <xdr:nvSpPr>
        <xdr:cNvPr id="2" name="下矢印 1"/>
        <xdr:cNvSpPr/>
      </xdr:nvSpPr>
      <xdr:spPr>
        <a:xfrm>
          <a:off x="9086850" y="22459950"/>
          <a:ext cx="438150" cy="685800"/>
        </a:xfrm>
        <a:prstGeom prst="downArrow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111</xdr:row>
      <xdr:rowOff>161924</xdr:rowOff>
    </xdr:from>
    <xdr:to>
      <xdr:col>18</xdr:col>
      <xdr:colOff>352425</xdr:colOff>
      <xdr:row>113</xdr:row>
      <xdr:rowOff>150018</xdr:rowOff>
    </xdr:to>
    <xdr:sp macro="" textlink="">
      <xdr:nvSpPr>
        <xdr:cNvPr id="10" name="右矢印 9"/>
        <xdr:cNvSpPr/>
      </xdr:nvSpPr>
      <xdr:spPr>
        <a:xfrm>
          <a:off x="6667500" y="26327099"/>
          <a:ext cx="333375" cy="569119"/>
        </a:xfrm>
        <a:prstGeom prst="rightArrow">
          <a:avLst>
            <a:gd name="adj1" fmla="val 41666"/>
            <a:gd name="adj2" fmla="val 67857"/>
          </a:avLst>
        </a:prstGeom>
        <a:solidFill>
          <a:srgbClr val="FF00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120</xdr:row>
      <xdr:rowOff>161924</xdr:rowOff>
    </xdr:from>
    <xdr:to>
      <xdr:col>18</xdr:col>
      <xdr:colOff>352425</xdr:colOff>
      <xdr:row>122</xdr:row>
      <xdr:rowOff>150018</xdr:rowOff>
    </xdr:to>
    <xdr:sp macro="" textlink="">
      <xdr:nvSpPr>
        <xdr:cNvPr id="12" name="右矢印 11"/>
        <xdr:cNvSpPr/>
      </xdr:nvSpPr>
      <xdr:spPr>
        <a:xfrm>
          <a:off x="6667500" y="29003624"/>
          <a:ext cx="333375" cy="635794"/>
        </a:xfrm>
        <a:prstGeom prst="rightArrow">
          <a:avLst>
            <a:gd name="adj1" fmla="val 41666"/>
            <a:gd name="adj2" fmla="val 67857"/>
          </a:avLst>
        </a:prstGeom>
        <a:solidFill>
          <a:srgbClr val="FF00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129</xdr:row>
      <xdr:rowOff>161924</xdr:rowOff>
    </xdr:from>
    <xdr:to>
      <xdr:col>18</xdr:col>
      <xdr:colOff>352425</xdr:colOff>
      <xdr:row>131</xdr:row>
      <xdr:rowOff>150018</xdr:rowOff>
    </xdr:to>
    <xdr:sp macro="" textlink="">
      <xdr:nvSpPr>
        <xdr:cNvPr id="14" name="右矢印 13"/>
        <xdr:cNvSpPr/>
      </xdr:nvSpPr>
      <xdr:spPr>
        <a:xfrm>
          <a:off x="6667500" y="31689674"/>
          <a:ext cx="333375" cy="635794"/>
        </a:xfrm>
        <a:prstGeom prst="rightArrow">
          <a:avLst>
            <a:gd name="adj1" fmla="val 41666"/>
            <a:gd name="adj2" fmla="val 67857"/>
          </a:avLst>
        </a:prstGeom>
        <a:solidFill>
          <a:srgbClr val="FF00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138</xdr:row>
      <xdr:rowOff>161924</xdr:rowOff>
    </xdr:from>
    <xdr:to>
      <xdr:col>18</xdr:col>
      <xdr:colOff>352425</xdr:colOff>
      <xdr:row>140</xdr:row>
      <xdr:rowOff>150018</xdr:rowOff>
    </xdr:to>
    <xdr:sp macro="" textlink="">
      <xdr:nvSpPr>
        <xdr:cNvPr id="16" name="右矢印 15"/>
        <xdr:cNvSpPr/>
      </xdr:nvSpPr>
      <xdr:spPr>
        <a:xfrm>
          <a:off x="6667500" y="34375724"/>
          <a:ext cx="333375" cy="635794"/>
        </a:xfrm>
        <a:prstGeom prst="rightArrow">
          <a:avLst>
            <a:gd name="adj1" fmla="val 41666"/>
            <a:gd name="adj2" fmla="val 67857"/>
          </a:avLst>
        </a:prstGeom>
        <a:solidFill>
          <a:srgbClr val="FF00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147</xdr:row>
      <xdr:rowOff>161924</xdr:rowOff>
    </xdr:from>
    <xdr:to>
      <xdr:col>18</xdr:col>
      <xdr:colOff>352425</xdr:colOff>
      <xdr:row>149</xdr:row>
      <xdr:rowOff>150018</xdr:rowOff>
    </xdr:to>
    <xdr:sp macro="" textlink="">
      <xdr:nvSpPr>
        <xdr:cNvPr id="17" name="右矢印 16"/>
        <xdr:cNvSpPr/>
      </xdr:nvSpPr>
      <xdr:spPr>
        <a:xfrm>
          <a:off x="6667500" y="37061774"/>
          <a:ext cx="333375" cy="635794"/>
        </a:xfrm>
        <a:prstGeom prst="rightArrow">
          <a:avLst>
            <a:gd name="adj1" fmla="val 41666"/>
            <a:gd name="adj2" fmla="val 67857"/>
          </a:avLst>
        </a:prstGeom>
        <a:solidFill>
          <a:srgbClr val="FF00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156</xdr:row>
      <xdr:rowOff>161924</xdr:rowOff>
    </xdr:from>
    <xdr:to>
      <xdr:col>18</xdr:col>
      <xdr:colOff>352425</xdr:colOff>
      <xdr:row>158</xdr:row>
      <xdr:rowOff>150018</xdr:rowOff>
    </xdr:to>
    <xdr:sp macro="" textlink="">
      <xdr:nvSpPr>
        <xdr:cNvPr id="19" name="右矢印 18"/>
        <xdr:cNvSpPr/>
      </xdr:nvSpPr>
      <xdr:spPr>
        <a:xfrm>
          <a:off x="6667500" y="39747824"/>
          <a:ext cx="333375" cy="635794"/>
        </a:xfrm>
        <a:prstGeom prst="rightArrow">
          <a:avLst>
            <a:gd name="adj1" fmla="val 41666"/>
            <a:gd name="adj2" fmla="val 67857"/>
          </a:avLst>
        </a:prstGeom>
        <a:solidFill>
          <a:srgbClr val="FF00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176</xdr:row>
      <xdr:rowOff>142874</xdr:rowOff>
    </xdr:from>
    <xdr:to>
      <xdr:col>18</xdr:col>
      <xdr:colOff>352425</xdr:colOff>
      <xdr:row>178</xdr:row>
      <xdr:rowOff>130968</xdr:rowOff>
    </xdr:to>
    <xdr:sp macro="" textlink="">
      <xdr:nvSpPr>
        <xdr:cNvPr id="21" name="右矢印 20"/>
        <xdr:cNvSpPr/>
      </xdr:nvSpPr>
      <xdr:spPr>
        <a:xfrm>
          <a:off x="6667500" y="23602949"/>
          <a:ext cx="333375" cy="559594"/>
        </a:xfrm>
        <a:prstGeom prst="rightArrow">
          <a:avLst>
            <a:gd name="adj1" fmla="val 41666"/>
            <a:gd name="adj2" fmla="val 67857"/>
          </a:avLst>
        </a:prstGeom>
        <a:solidFill>
          <a:srgbClr val="FF00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185</xdr:row>
      <xdr:rowOff>161924</xdr:rowOff>
    </xdr:from>
    <xdr:to>
      <xdr:col>18</xdr:col>
      <xdr:colOff>352425</xdr:colOff>
      <xdr:row>187</xdr:row>
      <xdr:rowOff>150018</xdr:rowOff>
    </xdr:to>
    <xdr:sp macro="" textlink="">
      <xdr:nvSpPr>
        <xdr:cNvPr id="22" name="右矢印 21"/>
        <xdr:cNvSpPr/>
      </xdr:nvSpPr>
      <xdr:spPr>
        <a:xfrm>
          <a:off x="6667500" y="26317574"/>
          <a:ext cx="333375" cy="559594"/>
        </a:xfrm>
        <a:prstGeom prst="rightArrow">
          <a:avLst>
            <a:gd name="adj1" fmla="val 41666"/>
            <a:gd name="adj2" fmla="val 67857"/>
          </a:avLst>
        </a:prstGeom>
        <a:solidFill>
          <a:srgbClr val="FF00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152400</xdr:colOff>
      <xdr:row>172</xdr:row>
      <xdr:rowOff>47625</xdr:rowOff>
    </xdr:from>
    <xdr:to>
      <xdr:col>25</xdr:col>
      <xdr:colOff>209550</xdr:colOff>
      <xdr:row>174</xdr:row>
      <xdr:rowOff>209550</xdr:rowOff>
    </xdr:to>
    <xdr:sp macro="" textlink="">
      <xdr:nvSpPr>
        <xdr:cNvPr id="23" name="下矢印 22"/>
        <xdr:cNvSpPr/>
      </xdr:nvSpPr>
      <xdr:spPr>
        <a:xfrm>
          <a:off x="9086850" y="22459950"/>
          <a:ext cx="438150" cy="685800"/>
        </a:xfrm>
        <a:prstGeom prst="downArrow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194</xdr:row>
      <xdr:rowOff>161924</xdr:rowOff>
    </xdr:from>
    <xdr:to>
      <xdr:col>18</xdr:col>
      <xdr:colOff>352425</xdr:colOff>
      <xdr:row>196</xdr:row>
      <xdr:rowOff>150018</xdr:rowOff>
    </xdr:to>
    <xdr:sp macro="" textlink="">
      <xdr:nvSpPr>
        <xdr:cNvPr id="24" name="右矢印 23"/>
        <xdr:cNvSpPr/>
      </xdr:nvSpPr>
      <xdr:spPr>
        <a:xfrm>
          <a:off x="6667500" y="28698824"/>
          <a:ext cx="333375" cy="559594"/>
        </a:xfrm>
        <a:prstGeom prst="rightArrow">
          <a:avLst>
            <a:gd name="adj1" fmla="val 41666"/>
            <a:gd name="adj2" fmla="val 67857"/>
          </a:avLst>
        </a:prstGeom>
        <a:solidFill>
          <a:srgbClr val="FF00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203</xdr:row>
      <xdr:rowOff>161924</xdr:rowOff>
    </xdr:from>
    <xdr:to>
      <xdr:col>18</xdr:col>
      <xdr:colOff>352425</xdr:colOff>
      <xdr:row>205</xdr:row>
      <xdr:rowOff>150018</xdr:rowOff>
    </xdr:to>
    <xdr:sp macro="" textlink="">
      <xdr:nvSpPr>
        <xdr:cNvPr id="25" name="右矢印 24"/>
        <xdr:cNvSpPr/>
      </xdr:nvSpPr>
      <xdr:spPr>
        <a:xfrm>
          <a:off x="6667500" y="31080074"/>
          <a:ext cx="333375" cy="559594"/>
        </a:xfrm>
        <a:prstGeom prst="rightArrow">
          <a:avLst>
            <a:gd name="adj1" fmla="val 41666"/>
            <a:gd name="adj2" fmla="val 67857"/>
          </a:avLst>
        </a:prstGeom>
        <a:solidFill>
          <a:srgbClr val="FF00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212</xdr:row>
      <xdr:rowOff>161924</xdr:rowOff>
    </xdr:from>
    <xdr:to>
      <xdr:col>18</xdr:col>
      <xdr:colOff>352425</xdr:colOff>
      <xdr:row>214</xdr:row>
      <xdr:rowOff>150018</xdr:rowOff>
    </xdr:to>
    <xdr:sp macro="" textlink="">
      <xdr:nvSpPr>
        <xdr:cNvPr id="26" name="右矢印 25"/>
        <xdr:cNvSpPr/>
      </xdr:nvSpPr>
      <xdr:spPr>
        <a:xfrm>
          <a:off x="6667500" y="33461324"/>
          <a:ext cx="333375" cy="559594"/>
        </a:xfrm>
        <a:prstGeom prst="rightArrow">
          <a:avLst>
            <a:gd name="adj1" fmla="val 41666"/>
            <a:gd name="adj2" fmla="val 67857"/>
          </a:avLst>
        </a:prstGeom>
        <a:solidFill>
          <a:srgbClr val="FF00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221</xdr:row>
      <xdr:rowOff>161924</xdr:rowOff>
    </xdr:from>
    <xdr:to>
      <xdr:col>18</xdr:col>
      <xdr:colOff>352425</xdr:colOff>
      <xdr:row>223</xdr:row>
      <xdr:rowOff>150018</xdr:rowOff>
    </xdr:to>
    <xdr:sp macro="" textlink="">
      <xdr:nvSpPr>
        <xdr:cNvPr id="27" name="右矢印 26"/>
        <xdr:cNvSpPr/>
      </xdr:nvSpPr>
      <xdr:spPr>
        <a:xfrm>
          <a:off x="6667500" y="35842574"/>
          <a:ext cx="333375" cy="559594"/>
        </a:xfrm>
        <a:prstGeom prst="rightArrow">
          <a:avLst>
            <a:gd name="adj1" fmla="val 41666"/>
            <a:gd name="adj2" fmla="val 67857"/>
          </a:avLst>
        </a:prstGeom>
        <a:solidFill>
          <a:srgbClr val="FF00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230</xdr:row>
      <xdr:rowOff>161924</xdr:rowOff>
    </xdr:from>
    <xdr:to>
      <xdr:col>18</xdr:col>
      <xdr:colOff>352425</xdr:colOff>
      <xdr:row>232</xdr:row>
      <xdr:rowOff>150018</xdr:rowOff>
    </xdr:to>
    <xdr:sp macro="" textlink="">
      <xdr:nvSpPr>
        <xdr:cNvPr id="28" name="右矢印 27"/>
        <xdr:cNvSpPr/>
      </xdr:nvSpPr>
      <xdr:spPr>
        <a:xfrm>
          <a:off x="6667500" y="38223824"/>
          <a:ext cx="333375" cy="559594"/>
        </a:xfrm>
        <a:prstGeom prst="rightArrow">
          <a:avLst>
            <a:gd name="adj1" fmla="val 41666"/>
            <a:gd name="adj2" fmla="val 67857"/>
          </a:avLst>
        </a:prstGeom>
        <a:solidFill>
          <a:srgbClr val="FF00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239</xdr:row>
      <xdr:rowOff>161924</xdr:rowOff>
    </xdr:from>
    <xdr:to>
      <xdr:col>18</xdr:col>
      <xdr:colOff>352425</xdr:colOff>
      <xdr:row>241</xdr:row>
      <xdr:rowOff>150018</xdr:rowOff>
    </xdr:to>
    <xdr:sp macro="" textlink="">
      <xdr:nvSpPr>
        <xdr:cNvPr id="29" name="右矢印 28"/>
        <xdr:cNvSpPr/>
      </xdr:nvSpPr>
      <xdr:spPr>
        <a:xfrm>
          <a:off x="6667500" y="40605074"/>
          <a:ext cx="333375" cy="559594"/>
        </a:xfrm>
        <a:prstGeom prst="rightArrow">
          <a:avLst>
            <a:gd name="adj1" fmla="val 41666"/>
            <a:gd name="adj2" fmla="val 67857"/>
          </a:avLst>
        </a:prstGeom>
        <a:solidFill>
          <a:srgbClr val="FF00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66675</xdr:rowOff>
    </xdr:from>
    <xdr:to>
      <xdr:col>5</xdr:col>
      <xdr:colOff>60525</xdr:colOff>
      <xdr:row>4</xdr:row>
      <xdr:rowOff>355800</xdr:rowOff>
    </xdr:to>
    <xdr:sp macro="" textlink="">
      <xdr:nvSpPr>
        <xdr:cNvPr id="4" name="楕円 3"/>
        <xdr:cNvSpPr/>
      </xdr:nvSpPr>
      <xdr:spPr>
        <a:xfrm>
          <a:off x="1076325" y="581025"/>
          <a:ext cx="432000" cy="43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学</a:t>
          </a:r>
        </a:p>
      </xdr:txBody>
    </xdr:sp>
    <xdr:clientData/>
  </xdr:twoCellAnchor>
  <xdr:twoCellAnchor>
    <xdr:from>
      <xdr:col>1</xdr:col>
      <xdr:colOff>95250</xdr:colOff>
      <xdr:row>3</xdr:row>
      <xdr:rowOff>66675</xdr:rowOff>
    </xdr:from>
    <xdr:to>
      <xdr:col>3</xdr:col>
      <xdr:colOff>66675</xdr:colOff>
      <xdr:row>4</xdr:row>
      <xdr:rowOff>361950</xdr:rowOff>
    </xdr:to>
    <xdr:sp macro="" textlink="">
      <xdr:nvSpPr>
        <xdr:cNvPr id="3" name="角丸四角形 2"/>
        <xdr:cNvSpPr/>
      </xdr:nvSpPr>
      <xdr:spPr>
        <a:xfrm>
          <a:off x="161925" y="581025"/>
          <a:ext cx="685800" cy="43815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 fontAlgn="base">
            <a:spcAft>
              <a:spcPts val="0"/>
            </a:spcAft>
          </a:pPr>
          <a:r>
            <a:rPr lang="ja-JP" sz="1600" kern="120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+mn-cs"/>
            </a:rPr>
            <a:t>見本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66675</xdr:rowOff>
    </xdr:from>
    <xdr:to>
      <xdr:col>5</xdr:col>
      <xdr:colOff>60525</xdr:colOff>
      <xdr:row>4</xdr:row>
      <xdr:rowOff>355800</xdr:rowOff>
    </xdr:to>
    <xdr:sp macro="" textlink="">
      <xdr:nvSpPr>
        <xdr:cNvPr id="2" name="楕円 1"/>
        <xdr:cNvSpPr/>
      </xdr:nvSpPr>
      <xdr:spPr>
        <a:xfrm>
          <a:off x="1076325" y="581025"/>
          <a:ext cx="432000" cy="43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学</a:t>
          </a:r>
        </a:p>
      </xdr:txBody>
    </xdr:sp>
    <xdr:clientData/>
  </xdr:twoCellAnchor>
  <xdr:twoCellAnchor>
    <xdr:from>
      <xdr:col>7</xdr:col>
      <xdr:colOff>28574</xdr:colOff>
      <xdr:row>3</xdr:row>
      <xdr:rowOff>95250</xdr:rowOff>
    </xdr:from>
    <xdr:to>
      <xdr:col>18</xdr:col>
      <xdr:colOff>190499</xdr:colOff>
      <xdr:row>5</xdr:row>
      <xdr:rowOff>209550</xdr:rowOff>
    </xdr:to>
    <xdr:sp macro="" textlink="">
      <xdr:nvSpPr>
        <xdr:cNvPr id="3" name="四角形吹き出し 2"/>
        <xdr:cNvSpPr/>
      </xdr:nvSpPr>
      <xdr:spPr>
        <a:xfrm>
          <a:off x="2143124" y="609600"/>
          <a:ext cx="2981325" cy="638175"/>
        </a:xfrm>
        <a:prstGeom prst="wedgeRectCallout">
          <a:avLst>
            <a:gd name="adj1" fmla="val -24905"/>
            <a:gd name="adj2" fmla="val -76525"/>
          </a:avLst>
        </a:prstGeom>
        <a:solidFill>
          <a:sysClr val="window" lastClr="FFFFFF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食物アレルギー献立を「希望する」か「希望しない」かを必ず確認してください。</a:t>
          </a:r>
        </a:p>
      </xdr:txBody>
    </xdr:sp>
    <xdr:clientData/>
  </xdr:twoCellAnchor>
  <xdr:twoCellAnchor>
    <xdr:from>
      <xdr:col>2</xdr:col>
      <xdr:colOff>371475</xdr:colOff>
      <xdr:row>6</xdr:row>
      <xdr:rowOff>57151</xdr:rowOff>
    </xdr:from>
    <xdr:to>
      <xdr:col>18</xdr:col>
      <xdr:colOff>38100</xdr:colOff>
      <xdr:row>9</xdr:row>
      <xdr:rowOff>76201</xdr:rowOff>
    </xdr:to>
    <xdr:sp macro="" textlink="">
      <xdr:nvSpPr>
        <xdr:cNvPr id="4" name="四角形吹き出し 3"/>
        <xdr:cNvSpPr/>
      </xdr:nvSpPr>
      <xdr:spPr>
        <a:xfrm>
          <a:off x="771525" y="1428751"/>
          <a:ext cx="4200525" cy="781050"/>
        </a:xfrm>
        <a:prstGeom prst="wedgeRectCallout">
          <a:avLst>
            <a:gd name="adj1" fmla="val -15320"/>
            <a:gd name="adj2" fmla="val 99594"/>
          </a:avLst>
        </a:prstGeom>
        <a:solidFill>
          <a:sysClr val="window" lastClr="FFFFFF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食事予定数の変更は早めに連絡を！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◎予定表提出後の数の変更は，電話にてお受けします。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◎食事のキャンセルについては「利用のご案内」をご覧ください。</a:t>
          </a:r>
        </a:p>
      </xdr:txBody>
    </xdr:sp>
    <xdr:clientData/>
  </xdr:twoCellAnchor>
  <xdr:twoCellAnchor>
    <xdr:from>
      <xdr:col>13</xdr:col>
      <xdr:colOff>0</xdr:colOff>
      <xdr:row>12</xdr:row>
      <xdr:rowOff>133350</xdr:rowOff>
    </xdr:from>
    <xdr:to>
      <xdr:col>24</xdr:col>
      <xdr:colOff>257175</xdr:colOff>
      <xdr:row>14</xdr:row>
      <xdr:rowOff>209550</xdr:rowOff>
    </xdr:to>
    <xdr:sp macro="" textlink="">
      <xdr:nvSpPr>
        <xdr:cNvPr id="5" name="四角形吹き出し 4"/>
        <xdr:cNvSpPr/>
      </xdr:nvSpPr>
      <xdr:spPr>
        <a:xfrm>
          <a:off x="3838575" y="2771775"/>
          <a:ext cx="2981325" cy="638175"/>
        </a:xfrm>
        <a:prstGeom prst="wedgeRectCallout">
          <a:avLst>
            <a:gd name="adj1" fmla="val -16598"/>
            <a:gd name="adj2" fmla="val 93624"/>
          </a:avLst>
        </a:prstGeom>
        <a:solidFill>
          <a:sysClr val="window" lastClr="FFFFFF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１日目昼食が「弁当持参」の場合，正しく表示されているかを確認してください。</a:t>
          </a:r>
        </a:p>
      </xdr:txBody>
    </xdr:sp>
    <xdr:clientData/>
  </xdr:twoCellAnchor>
  <xdr:twoCellAnchor>
    <xdr:from>
      <xdr:col>1</xdr:col>
      <xdr:colOff>276226</xdr:colOff>
      <xdr:row>18</xdr:row>
      <xdr:rowOff>190499</xdr:rowOff>
    </xdr:from>
    <xdr:to>
      <xdr:col>18</xdr:col>
      <xdr:colOff>152401</xdr:colOff>
      <xdr:row>23</xdr:row>
      <xdr:rowOff>180974</xdr:rowOff>
    </xdr:to>
    <xdr:sp macro="" textlink="">
      <xdr:nvSpPr>
        <xdr:cNvPr id="6" name="四角形吹き出し 5"/>
        <xdr:cNvSpPr/>
      </xdr:nvSpPr>
      <xdr:spPr>
        <a:xfrm>
          <a:off x="342901" y="4286249"/>
          <a:ext cx="4743450" cy="1228725"/>
        </a:xfrm>
        <a:prstGeom prst="wedgeRectCallout">
          <a:avLst>
            <a:gd name="adj1" fmla="val 55202"/>
            <a:gd name="adj2" fmla="val -51626"/>
          </a:avLst>
        </a:prstGeom>
        <a:solidFill>
          <a:sysClr val="window" lastClr="FFFFFF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要保護・準要保護児童の人数を分ける必要がある場合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◎要保護・準要保護児童がいる場合には，所定の欄に食数が表示されていているかを確認してください。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◎予定表提出後の食数変更の際には，要保護・準要保護かそうでないかも必ずご連絡ください。</a:t>
          </a:r>
        </a:p>
      </xdr:txBody>
    </xdr:sp>
    <xdr:clientData/>
  </xdr:twoCellAnchor>
  <xdr:twoCellAnchor>
    <xdr:from>
      <xdr:col>19</xdr:col>
      <xdr:colOff>152400</xdr:colOff>
      <xdr:row>31</xdr:row>
      <xdr:rowOff>66674</xdr:rowOff>
    </xdr:from>
    <xdr:to>
      <xdr:col>27</xdr:col>
      <xdr:colOff>190500</xdr:colOff>
      <xdr:row>38</xdr:row>
      <xdr:rowOff>57150</xdr:rowOff>
    </xdr:to>
    <xdr:sp macro="" textlink="">
      <xdr:nvSpPr>
        <xdr:cNvPr id="7" name="四角形吹き出し 6"/>
        <xdr:cNvSpPr/>
      </xdr:nvSpPr>
      <xdr:spPr>
        <a:xfrm>
          <a:off x="5334000" y="7296149"/>
          <a:ext cx="2181225" cy="1543051"/>
        </a:xfrm>
        <a:prstGeom prst="wedgeRectCallout">
          <a:avLst>
            <a:gd name="adj1" fmla="val -59457"/>
            <a:gd name="adj2" fmla="val -35347"/>
          </a:avLst>
        </a:prstGeom>
        <a:solidFill>
          <a:sysClr val="window" lastClr="FFFFFF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「野外調理」の場合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◎正しく表示されているかを確認してください。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◎区分が「その他」の方がいる場合，その方が食事をどうするのか事前に確認をお願いします。</a:t>
          </a:r>
        </a:p>
      </xdr:txBody>
    </xdr:sp>
    <xdr:clientData/>
  </xdr:twoCellAnchor>
  <xdr:twoCellAnchor>
    <xdr:from>
      <xdr:col>1</xdr:col>
      <xdr:colOff>47625</xdr:colOff>
      <xdr:row>3</xdr:row>
      <xdr:rowOff>47625</xdr:rowOff>
    </xdr:from>
    <xdr:to>
      <xdr:col>3</xdr:col>
      <xdr:colOff>19050</xdr:colOff>
      <xdr:row>4</xdr:row>
      <xdr:rowOff>342900</xdr:rowOff>
    </xdr:to>
    <xdr:sp macro="" textlink="">
      <xdr:nvSpPr>
        <xdr:cNvPr id="8" name="角丸四角形 7"/>
        <xdr:cNvSpPr/>
      </xdr:nvSpPr>
      <xdr:spPr>
        <a:xfrm>
          <a:off x="114300" y="561975"/>
          <a:ext cx="685800" cy="43815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 fontAlgn="base">
            <a:spcAft>
              <a:spcPts val="0"/>
            </a:spcAft>
          </a:pPr>
          <a:r>
            <a:rPr lang="ja-JP" sz="1600" kern="120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+mn-cs"/>
            </a:rPr>
            <a:t>見本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4;%20&#33256;&#28023;&#29677;/00%20&#65330;&#65301;/2c&#12288;&#12503;&#12525;&#35519;&#38306;&#20418;&#36039;&#26009;/&#12503;&#12525;&#35519;&#30330;&#36865;&#36890;&#30693;/&#36890;&#30693;/&#31532;&#65299;&#22238;/&#36039;&#26009;/&#25552;&#20986;&#26360;&#39006;&#36039;&#26009;/1-(1)&#65294;&#39135;&#20107;&#20104;&#23450;&#34920;&#12288;&#35352;&#20837;&#20363;&#12288;&#26032;ve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"/>
      <sheetName val="利用数記載表"/>
      <sheetName val="◎施設管理"/>
      <sheetName val="入力ページ"/>
      <sheetName val="②食事予定表（記入例）"/>
    </sheetNames>
    <sheetDataSet>
      <sheetData sheetId="0"/>
      <sheetData sheetId="1"/>
      <sheetData sheetId="2"/>
      <sheetData sheetId="3">
        <row r="9">
          <cell r="F9" t="str">
            <v>○○市立○○小学校</v>
          </cell>
        </row>
        <row r="10">
          <cell r="B10" t="str">
            <v>○</v>
          </cell>
          <cell r="G10" t="str">
            <v>321</v>
          </cell>
          <cell r="I10" t="str">
            <v>0000</v>
          </cell>
          <cell r="L10" t="str">
            <v>栃木</v>
          </cell>
          <cell r="N10" t="str">
            <v>県</v>
          </cell>
          <cell r="O10" t="str">
            <v>○○市△ー△</v>
          </cell>
        </row>
        <row r="11">
          <cell r="F11" t="str">
            <v>0000</v>
          </cell>
          <cell r="I11" t="str">
            <v>00</v>
          </cell>
          <cell r="L11" t="str">
            <v>0000</v>
          </cell>
        </row>
        <row r="14">
          <cell r="F14" t="str">
            <v>○○　○○</v>
          </cell>
          <cell r="Q14" t="str">
            <v>○○　○○</v>
          </cell>
        </row>
        <row r="15">
          <cell r="D15">
            <v>45020</v>
          </cell>
          <cell r="E15">
            <v>45021</v>
          </cell>
          <cell r="K15">
            <v>45019</v>
          </cell>
        </row>
        <row r="17">
          <cell r="G17">
            <v>2023</v>
          </cell>
          <cell r="J17">
            <v>4</v>
          </cell>
          <cell r="L17">
            <v>3</v>
          </cell>
          <cell r="O17" t="str">
            <v>月</v>
          </cell>
          <cell r="T17">
            <v>45021</v>
          </cell>
          <cell r="V17">
            <v>45021</v>
          </cell>
          <cell r="Y17" t="str">
            <v>水</v>
          </cell>
        </row>
        <row r="38">
          <cell r="H38" t="str">
            <v>あり</v>
          </cell>
        </row>
        <row r="41">
          <cell r="L41" t="str">
            <v>昼</v>
          </cell>
          <cell r="U41" t="str">
            <v>昼</v>
          </cell>
        </row>
        <row r="46">
          <cell r="U46">
            <v>20</v>
          </cell>
          <cell r="W46">
            <v>2</v>
          </cell>
        </row>
        <row r="47">
          <cell r="D47">
            <v>45019</v>
          </cell>
          <cell r="R47" t="str">
            <v>弁当持参</v>
          </cell>
        </row>
        <row r="48">
          <cell r="U48">
            <v>1</v>
          </cell>
          <cell r="W48">
            <v>0</v>
          </cell>
        </row>
        <row r="50">
          <cell r="U50">
            <v>1</v>
          </cell>
          <cell r="W50">
            <v>0</v>
          </cell>
        </row>
        <row r="52">
          <cell r="O52">
            <v>0</v>
          </cell>
          <cell r="V52">
            <v>24</v>
          </cell>
          <cell r="Y52">
            <v>4</v>
          </cell>
        </row>
        <row r="54">
          <cell r="G54">
            <v>20</v>
          </cell>
          <cell r="I54">
            <v>2</v>
          </cell>
          <cell r="N54">
            <v>20</v>
          </cell>
          <cell r="P54">
            <v>2</v>
          </cell>
          <cell r="U54">
            <v>20</v>
          </cell>
          <cell r="W54">
            <v>2</v>
          </cell>
        </row>
        <row r="56">
          <cell r="G56">
            <v>1</v>
          </cell>
          <cell r="I56">
            <v>0</v>
          </cell>
          <cell r="N56">
            <v>1</v>
          </cell>
          <cell r="P56">
            <v>0</v>
          </cell>
          <cell r="U56">
            <v>1</v>
          </cell>
          <cell r="W56">
            <v>0</v>
          </cell>
        </row>
        <row r="58">
          <cell r="G58">
            <v>1</v>
          </cell>
          <cell r="I58">
            <v>0</v>
          </cell>
          <cell r="N58">
            <v>1</v>
          </cell>
          <cell r="P58">
            <v>0</v>
          </cell>
          <cell r="U58">
            <v>1</v>
          </cell>
          <cell r="W58">
            <v>0</v>
          </cell>
        </row>
        <row r="60">
          <cell r="H60">
            <v>24</v>
          </cell>
          <cell r="K60">
            <v>4</v>
          </cell>
          <cell r="O60">
            <v>24</v>
          </cell>
          <cell r="R60">
            <v>4</v>
          </cell>
          <cell r="V60">
            <v>24</v>
          </cell>
          <cell r="Y60">
            <v>4</v>
          </cell>
        </row>
        <row r="62">
          <cell r="G62">
            <v>20</v>
          </cell>
          <cell r="I62">
            <v>2</v>
          </cell>
        </row>
        <row r="63">
          <cell r="R63" t="str">
            <v>野外調理</v>
          </cell>
        </row>
        <row r="64">
          <cell r="G64">
            <v>1</v>
          </cell>
          <cell r="I64">
            <v>0</v>
          </cell>
        </row>
        <row r="66">
          <cell r="G66">
            <v>1</v>
          </cell>
          <cell r="I66">
            <v>0</v>
          </cell>
        </row>
        <row r="68">
          <cell r="H68">
            <v>24</v>
          </cell>
          <cell r="K68">
            <v>4</v>
          </cell>
          <cell r="O68">
            <v>0</v>
          </cell>
          <cell r="R68">
            <v>1</v>
          </cell>
        </row>
        <row r="73">
          <cell r="G73" t="str">
            <v>振込</v>
          </cell>
        </row>
        <row r="74">
          <cell r="G74" t="str">
            <v>振込</v>
          </cell>
        </row>
        <row r="75">
          <cell r="G75" t="str">
            <v>振込</v>
          </cell>
        </row>
        <row r="76">
          <cell r="G76" t="str">
            <v>現金</v>
          </cell>
          <cell r="T76" t="str">
            <v>バス運転手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U46"/>
  <sheetViews>
    <sheetView view="pageBreakPreview" zoomScaleNormal="100" zoomScaleSheetLayoutView="100" workbookViewId="0">
      <pane xSplit="1" ySplit="3" topLeftCell="B4" activePane="bottomRight" state="frozen"/>
      <selection activeCell="Q98" sqref="Q98:R98"/>
      <selection pane="topRight" activeCell="Q98" sqref="Q98:R98"/>
      <selection pane="bottomLeft" activeCell="Q98" sqref="Q98:R98"/>
      <selection pane="bottomRight" activeCell="AH23" sqref="AH23"/>
    </sheetView>
  </sheetViews>
  <sheetFormatPr defaultRowHeight="13.5" x14ac:dyDescent="0.15"/>
  <cols>
    <col min="1" max="1" width="0.625" style="29" customWidth="1"/>
    <col min="2" max="2" width="3.25" style="29" customWidth="1"/>
    <col min="3" max="3" width="11.25" style="29" customWidth="1"/>
    <col min="4" max="4" width="1.875" style="29" customWidth="1"/>
    <col min="5" max="5" width="5.25" style="29" customWidth="1"/>
    <col min="6" max="6" width="5.625" style="29" customWidth="1"/>
    <col min="7" max="9" width="3.125" style="29" customWidth="1"/>
    <col min="10" max="32" width="3.125" style="22" customWidth="1"/>
    <col min="33" max="33" width="2.875" style="22" customWidth="1"/>
    <col min="34" max="34" width="9" style="22"/>
    <col min="35" max="35" width="11.125" style="22" bestFit="1" customWidth="1"/>
    <col min="36" max="47" width="3.75" style="22" customWidth="1"/>
    <col min="48" max="16384" width="9" style="22"/>
  </cols>
  <sheetData>
    <row r="1" spans="3:47" x14ac:dyDescent="0.15">
      <c r="C1" s="788" t="s">
        <v>87</v>
      </c>
      <c r="I1" s="786">
        <f>入力ページ!F9</f>
        <v>0</v>
      </c>
      <c r="J1" s="786"/>
      <c r="K1" s="786"/>
      <c r="L1" s="786"/>
      <c r="M1" s="786"/>
      <c r="N1" s="786"/>
      <c r="O1" s="786"/>
      <c r="P1" s="786"/>
      <c r="Q1" s="786"/>
      <c r="R1" s="786"/>
      <c r="S1" s="786"/>
      <c r="T1" s="786"/>
      <c r="U1" s="786"/>
      <c r="V1" s="786"/>
      <c r="W1" s="786"/>
      <c r="X1" s="786"/>
      <c r="Y1" s="786"/>
      <c r="Z1" s="786"/>
      <c r="AA1" s="786"/>
      <c r="AB1" s="786"/>
      <c r="AC1" s="786"/>
      <c r="AD1" s="786"/>
      <c r="AE1" s="786"/>
      <c r="AF1" s="786"/>
    </row>
    <row r="2" spans="3:47" ht="18" customHeight="1" x14ac:dyDescent="0.15">
      <c r="C2" s="788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</row>
    <row r="3" spans="3:47" ht="18" customHeight="1" x14ac:dyDescent="0.15">
      <c r="C3" s="30"/>
      <c r="D3" s="30"/>
      <c r="E3" s="30"/>
      <c r="F3" s="30"/>
      <c r="G3" s="30"/>
      <c r="H3" s="148"/>
      <c r="I3" s="837" t="s">
        <v>49</v>
      </c>
      <c r="J3" s="838"/>
      <c r="K3" s="838"/>
      <c r="L3" s="839"/>
      <c r="M3" s="837" t="s">
        <v>50</v>
      </c>
      <c r="N3" s="838"/>
      <c r="O3" s="838"/>
      <c r="P3" s="839"/>
      <c r="Q3" s="837" t="s">
        <v>51</v>
      </c>
      <c r="R3" s="838"/>
      <c r="S3" s="838"/>
      <c r="T3" s="839"/>
      <c r="U3" s="837" t="s">
        <v>86</v>
      </c>
      <c r="V3" s="838"/>
      <c r="W3" s="838"/>
      <c r="X3" s="838"/>
      <c r="Y3" s="867" t="s">
        <v>85</v>
      </c>
      <c r="Z3" s="868"/>
      <c r="AA3" s="868"/>
      <c r="AB3" s="868"/>
      <c r="AC3" s="860" t="s">
        <v>84</v>
      </c>
      <c r="AD3" s="861"/>
      <c r="AE3" s="861"/>
      <c r="AF3" s="862"/>
      <c r="AG3" s="33"/>
      <c r="AJ3" s="874" t="s">
        <v>82</v>
      </c>
      <c r="AK3" s="874"/>
      <c r="AL3" s="874" t="s">
        <v>81</v>
      </c>
      <c r="AM3" s="874"/>
      <c r="AN3" s="874" t="s">
        <v>80</v>
      </c>
      <c r="AO3" s="874"/>
      <c r="AP3" s="874" t="s">
        <v>79</v>
      </c>
      <c r="AQ3" s="874"/>
      <c r="AR3" s="874" t="s">
        <v>78</v>
      </c>
      <c r="AS3" s="874"/>
      <c r="AT3" s="874" t="s">
        <v>77</v>
      </c>
      <c r="AU3" s="874"/>
    </row>
    <row r="4" spans="3:47" ht="18" customHeight="1" x14ac:dyDescent="0.15">
      <c r="C4" s="30"/>
      <c r="D4" s="30"/>
      <c r="E4" s="30" t="s">
        <v>83</v>
      </c>
      <c r="F4" s="147"/>
      <c r="G4" s="798"/>
      <c r="H4" s="799"/>
      <c r="I4" s="863" t="s">
        <v>61</v>
      </c>
      <c r="J4" s="863"/>
      <c r="K4" s="864">
        <f>SUM(J5,L5)</f>
        <v>0</v>
      </c>
      <c r="L4" s="865"/>
      <c r="M4" s="863" t="s">
        <v>61</v>
      </c>
      <c r="N4" s="863"/>
      <c r="O4" s="864">
        <f>SUM(N5,P5)</f>
        <v>0</v>
      </c>
      <c r="P4" s="865"/>
      <c r="Q4" s="866" t="s">
        <v>61</v>
      </c>
      <c r="R4" s="866"/>
      <c r="S4" s="864">
        <f>SUM(R5,T5)</f>
        <v>0</v>
      </c>
      <c r="T4" s="865"/>
      <c r="U4" s="863" t="s">
        <v>61</v>
      </c>
      <c r="V4" s="863"/>
      <c r="W4" s="864">
        <f>SUM(V5,X5)</f>
        <v>0</v>
      </c>
      <c r="X4" s="865"/>
      <c r="Y4" s="866" t="s">
        <v>61</v>
      </c>
      <c r="Z4" s="866"/>
      <c r="AA4" s="864">
        <f>SUM(Z5,AB5)</f>
        <v>0</v>
      </c>
      <c r="AB4" s="865"/>
      <c r="AC4" s="863" t="s">
        <v>61</v>
      </c>
      <c r="AD4" s="863"/>
      <c r="AE4" s="864">
        <f>SUM(AD5,AF5)</f>
        <v>0</v>
      </c>
      <c r="AF4" s="865"/>
      <c r="AJ4" s="224" t="str">
        <f t="shared" ref="AJ4:AU11" ca="1" si="0">OFFSET($A5,0,COLUMN(E5)*2-2)</f>
        <v>男</v>
      </c>
      <c r="AK4" s="224" t="str">
        <f t="shared" ca="1" si="0"/>
        <v>女</v>
      </c>
      <c r="AL4" s="224" t="str">
        <f t="shared" ca="1" si="0"/>
        <v>男</v>
      </c>
      <c r="AM4" s="224" t="str">
        <f t="shared" ca="1" si="0"/>
        <v>女</v>
      </c>
      <c r="AN4" s="224" t="str">
        <f t="shared" ca="1" si="0"/>
        <v>男</v>
      </c>
      <c r="AO4" s="224" t="str">
        <f t="shared" ca="1" si="0"/>
        <v>女</v>
      </c>
      <c r="AP4" s="224" t="str">
        <f t="shared" ca="1" si="0"/>
        <v>男</v>
      </c>
      <c r="AQ4" s="224" t="str">
        <f t="shared" ca="1" si="0"/>
        <v>女</v>
      </c>
      <c r="AR4" s="224" t="str">
        <f t="shared" ca="1" si="0"/>
        <v>男</v>
      </c>
      <c r="AS4" s="224" t="str">
        <f t="shared" ca="1" si="0"/>
        <v>女</v>
      </c>
      <c r="AT4" s="224" t="str">
        <f t="shared" ca="1" si="0"/>
        <v>男</v>
      </c>
      <c r="AU4" s="224" t="str">
        <f t="shared" ca="1" si="0"/>
        <v>女</v>
      </c>
    </row>
    <row r="5" spans="3:47" ht="18" customHeight="1" x14ac:dyDescent="0.15">
      <c r="C5" s="870"/>
      <c r="D5" s="870"/>
      <c r="E5" s="108">
        <f>SUM(E6:E12)</f>
        <v>0</v>
      </c>
      <c r="F5" s="146"/>
      <c r="G5" s="723" t="s">
        <v>16</v>
      </c>
      <c r="H5" s="724" t="s">
        <v>17</v>
      </c>
      <c r="I5" s="144" t="s">
        <v>76</v>
      </c>
      <c r="J5" s="721">
        <f>SUM(I6:J12)</f>
        <v>0</v>
      </c>
      <c r="K5" s="213" t="s">
        <v>75</v>
      </c>
      <c r="L5" s="722">
        <f>SUM(K6:L12)</f>
        <v>0</v>
      </c>
      <c r="M5" s="144" t="s">
        <v>76</v>
      </c>
      <c r="N5" s="215">
        <f>SUM(M6:N12)</f>
        <v>0</v>
      </c>
      <c r="O5" s="213" t="s">
        <v>75</v>
      </c>
      <c r="P5" s="217">
        <f>SUM(O6:P12)</f>
        <v>0</v>
      </c>
      <c r="Q5" s="145" t="s">
        <v>76</v>
      </c>
      <c r="R5" s="218">
        <f>SUM(Q6:R12)</f>
        <v>0</v>
      </c>
      <c r="S5" s="213" t="s">
        <v>75</v>
      </c>
      <c r="T5" s="217">
        <f>SUM(S6:T12)</f>
        <v>0</v>
      </c>
      <c r="U5" s="144" t="s">
        <v>76</v>
      </c>
      <c r="V5" s="215">
        <f>SUM(U6:V12)</f>
        <v>0</v>
      </c>
      <c r="W5" s="213" t="s">
        <v>75</v>
      </c>
      <c r="X5" s="217">
        <f>SUM(W6:X12)</f>
        <v>0</v>
      </c>
      <c r="Y5" s="145" t="s">
        <v>76</v>
      </c>
      <c r="Z5" s="218">
        <f>SUM(Y6:Z12)</f>
        <v>0</v>
      </c>
      <c r="AA5" s="213" t="s">
        <v>75</v>
      </c>
      <c r="AB5" s="217">
        <f>SUM(AA6:AB12)</f>
        <v>0</v>
      </c>
      <c r="AC5" s="144" t="s">
        <v>76</v>
      </c>
      <c r="AD5" s="215">
        <f>SUM(AC6:AD12)</f>
        <v>0</v>
      </c>
      <c r="AE5" s="213" t="s">
        <v>75</v>
      </c>
      <c r="AF5" s="217">
        <f>SUM(AE6:AF12)</f>
        <v>0</v>
      </c>
      <c r="AI5" s="22" t="str">
        <f t="shared" ref="AI5:AI11" ca="1" si="1">OFFSET($A6,0,COLUMN(B6)*2-2)</f>
        <v>2歳児以下</v>
      </c>
      <c r="AJ5" s="22">
        <f ca="1">OFFSET($A6,0,COLUMN(E6)*2-2)</f>
        <v>0</v>
      </c>
      <c r="AK5" s="22">
        <f t="shared" ca="1" si="0"/>
        <v>0</v>
      </c>
      <c r="AL5" s="22">
        <f t="shared" ca="1" si="0"/>
        <v>0</v>
      </c>
      <c r="AM5" s="22">
        <f t="shared" ca="1" si="0"/>
        <v>0</v>
      </c>
      <c r="AN5" s="22">
        <f t="shared" ca="1" si="0"/>
        <v>0</v>
      </c>
      <c r="AO5" s="22">
        <f ca="1">OFFSET($A6,0,COLUMN(J6)*2-2)</f>
        <v>0</v>
      </c>
      <c r="AP5" s="22">
        <f t="shared" ca="1" si="0"/>
        <v>0</v>
      </c>
      <c r="AQ5" s="22">
        <f t="shared" ca="1" si="0"/>
        <v>0</v>
      </c>
      <c r="AR5" s="22">
        <f t="shared" ca="1" si="0"/>
        <v>0</v>
      </c>
      <c r="AS5" s="22">
        <f t="shared" ca="1" si="0"/>
        <v>0</v>
      </c>
      <c r="AT5" s="22">
        <f t="shared" ca="1" si="0"/>
        <v>0</v>
      </c>
      <c r="AU5" s="22">
        <f t="shared" ca="1" si="0"/>
        <v>0</v>
      </c>
    </row>
    <row r="6" spans="3:47" ht="18" customHeight="1" x14ac:dyDescent="0.15">
      <c r="C6" s="809" t="s">
        <v>62</v>
      </c>
      <c r="D6" s="810"/>
      <c r="E6" s="128"/>
      <c r="F6" s="129"/>
      <c r="G6" s="128"/>
      <c r="H6" s="143"/>
      <c r="I6" s="871"/>
      <c r="J6" s="855"/>
      <c r="K6" s="851"/>
      <c r="L6" s="852"/>
      <c r="M6" s="854"/>
      <c r="N6" s="855"/>
      <c r="O6" s="854"/>
      <c r="P6" s="852"/>
      <c r="Q6" s="854"/>
      <c r="R6" s="855"/>
      <c r="S6" s="854"/>
      <c r="T6" s="852"/>
      <c r="U6" s="854"/>
      <c r="V6" s="855"/>
      <c r="W6" s="854"/>
      <c r="X6" s="852"/>
      <c r="Y6" s="854"/>
      <c r="Z6" s="855"/>
      <c r="AA6" s="854"/>
      <c r="AB6" s="852"/>
      <c r="AC6" s="854"/>
      <c r="AD6" s="855"/>
      <c r="AE6" s="854"/>
      <c r="AF6" s="852"/>
      <c r="AI6" s="22" t="str">
        <f t="shared" ca="1" si="1"/>
        <v>3歳-学齢前</v>
      </c>
      <c r="AJ6" s="22">
        <f t="shared" ca="1" si="0"/>
        <v>0</v>
      </c>
      <c r="AK6" s="22">
        <f t="shared" ca="1" si="0"/>
        <v>0</v>
      </c>
      <c r="AL6" s="22">
        <f t="shared" ca="1" si="0"/>
        <v>0</v>
      </c>
      <c r="AM6" s="22">
        <f t="shared" ca="1" si="0"/>
        <v>0</v>
      </c>
      <c r="AN6" s="22">
        <f t="shared" ca="1" si="0"/>
        <v>0</v>
      </c>
      <c r="AO6" s="22">
        <f t="shared" ca="1" si="0"/>
        <v>0</v>
      </c>
      <c r="AP6" s="22">
        <f t="shared" ca="1" si="0"/>
        <v>0</v>
      </c>
      <c r="AQ6" s="22">
        <f t="shared" ca="1" si="0"/>
        <v>0</v>
      </c>
      <c r="AR6" s="22">
        <f t="shared" ca="1" si="0"/>
        <v>0</v>
      </c>
      <c r="AS6" s="22">
        <f t="shared" ca="1" si="0"/>
        <v>0</v>
      </c>
      <c r="AT6" s="22">
        <f t="shared" ca="1" si="0"/>
        <v>0</v>
      </c>
      <c r="AU6" s="22">
        <f t="shared" ca="1" si="0"/>
        <v>0</v>
      </c>
    </row>
    <row r="7" spans="3:47" ht="18" customHeight="1" x14ac:dyDescent="0.15">
      <c r="C7" s="806" t="s">
        <v>63</v>
      </c>
      <c r="D7" s="807"/>
      <c r="E7" s="121"/>
      <c r="F7" s="122"/>
      <c r="G7" s="121"/>
      <c r="H7" s="120"/>
      <c r="I7" s="844"/>
      <c r="J7" s="845"/>
      <c r="K7" s="853"/>
      <c r="L7" s="846"/>
      <c r="M7" s="844"/>
      <c r="N7" s="845"/>
      <c r="O7" s="844"/>
      <c r="P7" s="846"/>
      <c r="Q7" s="844"/>
      <c r="R7" s="845"/>
      <c r="S7" s="844"/>
      <c r="T7" s="846"/>
      <c r="U7" s="844"/>
      <c r="V7" s="845"/>
      <c r="W7" s="844"/>
      <c r="X7" s="846"/>
      <c r="Y7" s="844"/>
      <c r="Z7" s="845"/>
      <c r="AA7" s="844"/>
      <c r="AB7" s="846"/>
      <c r="AC7" s="844"/>
      <c r="AD7" s="845"/>
      <c r="AE7" s="844"/>
      <c r="AF7" s="846"/>
      <c r="AI7" s="22" t="str">
        <f t="shared" ca="1" si="1"/>
        <v>小学生</v>
      </c>
      <c r="AJ7" s="22">
        <f t="shared" ca="1" si="0"/>
        <v>0</v>
      </c>
      <c r="AK7" s="22">
        <f t="shared" ca="1" si="0"/>
        <v>0</v>
      </c>
      <c r="AL7" s="22">
        <f t="shared" ca="1" si="0"/>
        <v>0</v>
      </c>
      <c r="AM7" s="22">
        <f ca="1">OFFSET($A8,0,COLUMN(H8)*2-2)</f>
        <v>0</v>
      </c>
      <c r="AN7" s="22">
        <f t="shared" ca="1" si="0"/>
        <v>0</v>
      </c>
      <c r="AO7" s="22">
        <f t="shared" ca="1" si="0"/>
        <v>0</v>
      </c>
      <c r="AP7" s="22">
        <f t="shared" ca="1" si="0"/>
        <v>0</v>
      </c>
      <c r="AQ7" s="22">
        <f t="shared" ca="1" si="0"/>
        <v>0</v>
      </c>
      <c r="AR7" s="22">
        <f t="shared" ca="1" si="0"/>
        <v>0</v>
      </c>
      <c r="AS7" s="22">
        <f t="shared" ca="1" si="0"/>
        <v>0</v>
      </c>
      <c r="AT7" s="22">
        <f t="shared" ca="1" si="0"/>
        <v>0</v>
      </c>
      <c r="AU7" s="22">
        <f t="shared" ca="1" si="0"/>
        <v>0</v>
      </c>
    </row>
    <row r="8" spans="3:47" ht="18" customHeight="1" x14ac:dyDescent="0.15">
      <c r="C8" s="806" t="s">
        <v>18</v>
      </c>
      <c r="D8" s="807"/>
      <c r="E8" s="741">
        <f>SUM(G8:H8)</f>
        <v>0</v>
      </c>
      <c r="F8" s="736"/>
      <c r="G8" s="719"/>
      <c r="H8" s="720"/>
      <c r="I8" s="848"/>
      <c r="J8" s="849"/>
      <c r="K8" s="869"/>
      <c r="L8" s="850"/>
      <c r="M8" s="848"/>
      <c r="N8" s="849"/>
      <c r="O8" s="848"/>
      <c r="P8" s="850"/>
      <c r="Q8" s="848"/>
      <c r="R8" s="849"/>
      <c r="S8" s="848"/>
      <c r="T8" s="850"/>
      <c r="U8" s="840"/>
      <c r="V8" s="841"/>
      <c r="W8" s="840"/>
      <c r="X8" s="843"/>
      <c r="Y8" s="840"/>
      <c r="Z8" s="841"/>
      <c r="AA8" s="840"/>
      <c r="AB8" s="843"/>
      <c r="AC8" s="840"/>
      <c r="AD8" s="841"/>
      <c r="AE8" s="840"/>
      <c r="AF8" s="843"/>
      <c r="AI8" s="22" t="str">
        <f t="shared" ca="1" si="1"/>
        <v>中学生</v>
      </c>
      <c r="AJ8" s="22">
        <f t="shared" ca="1" si="0"/>
        <v>0</v>
      </c>
      <c r="AK8" s="22">
        <f t="shared" ca="1" si="0"/>
        <v>0</v>
      </c>
      <c r="AL8" s="22">
        <f t="shared" ca="1" si="0"/>
        <v>0</v>
      </c>
      <c r="AM8" s="22">
        <f t="shared" ca="1" si="0"/>
        <v>0</v>
      </c>
      <c r="AN8" s="22">
        <f t="shared" ca="1" si="0"/>
        <v>0</v>
      </c>
      <c r="AO8" s="22">
        <f t="shared" ca="1" si="0"/>
        <v>0</v>
      </c>
      <c r="AP8" s="22">
        <f t="shared" ca="1" si="0"/>
        <v>0</v>
      </c>
      <c r="AQ8" s="22">
        <f t="shared" ca="1" si="0"/>
        <v>0</v>
      </c>
      <c r="AR8" s="22">
        <f t="shared" ca="1" si="0"/>
        <v>0</v>
      </c>
      <c r="AS8" s="22">
        <f t="shared" ca="1" si="0"/>
        <v>0</v>
      </c>
      <c r="AT8" s="22">
        <f t="shared" ca="1" si="0"/>
        <v>0</v>
      </c>
      <c r="AU8" s="22">
        <f t="shared" ca="1" si="0"/>
        <v>0</v>
      </c>
    </row>
    <row r="9" spans="3:47" ht="18" customHeight="1" x14ac:dyDescent="0.15">
      <c r="C9" s="806" t="s">
        <v>19</v>
      </c>
      <c r="D9" s="807"/>
      <c r="E9" s="121"/>
      <c r="F9" s="736"/>
      <c r="G9" s="121"/>
      <c r="H9" s="120"/>
      <c r="I9" s="844"/>
      <c r="J9" s="845"/>
      <c r="K9" s="853"/>
      <c r="L9" s="846"/>
      <c r="M9" s="844"/>
      <c r="N9" s="845"/>
      <c r="O9" s="844"/>
      <c r="P9" s="846"/>
      <c r="Q9" s="844"/>
      <c r="R9" s="845"/>
      <c r="S9" s="844"/>
      <c r="T9" s="846"/>
      <c r="U9" s="840"/>
      <c r="V9" s="841"/>
      <c r="W9" s="840"/>
      <c r="X9" s="843"/>
      <c r="Y9" s="840"/>
      <c r="Z9" s="841"/>
      <c r="AA9" s="840"/>
      <c r="AB9" s="843"/>
      <c r="AC9" s="840"/>
      <c r="AD9" s="841"/>
      <c r="AE9" s="840"/>
      <c r="AF9" s="843"/>
      <c r="AI9" s="22" t="str">
        <f t="shared" ca="1" si="1"/>
        <v>高校生</v>
      </c>
      <c r="AJ9" s="22">
        <f t="shared" ca="1" si="0"/>
        <v>0</v>
      </c>
      <c r="AK9" s="22">
        <f t="shared" ca="1" si="0"/>
        <v>0</v>
      </c>
      <c r="AL9" s="22">
        <f t="shared" ca="1" si="0"/>
        <v>0</v>
      </c>
      <c r="AM9" s="22">
        <f t="shared" ca="1" si="0"/>
        <v>0</v>
      </c>
      <c r="AN9" s="22">
        <f t="shared" ca="1" si="0"/>
        <v>0</v>
      </c>
      <c r="AO9" s="22">
        <f t="shared" ca="1" si="0"/>
        <v>0</v>
      </c>
      <c r="AP9" s="22">
        <f t="shared" ca="1" si="0"/>
        <v>0</v>
      </c>
      <c r="AQ9" s="22">
        <f t="shared" ca="1" si="0"/>
        <v>0</v>
      </c>
      <c r="AR9" s="22">
        <f t="shared" ca="1" si="0"/>
        <v>0</v>
      </c>
      <c r="AS9" s="22">
        <f t="shared" ca="1" si="0"/>
        <v>0</v>
      </c>
      <c r="AT9" s="22">
        <f t="shared" ca="1" si="0"/>
        <v>0</v>
      </c>
      <c r="AU9" s="22">
        <f t="shared" ca="1" si="0"/>
        <v>0</v>
      </c>
    </row>
    <row r="10" spans="3:47" ht="18" customHeight="1" x14ac:dyDescent="0.15">
      <c r="C10" s="806" t="s">
        <v>64</v>
      </c>
      <c r="D10" s="807"/>
      <c r="E10" s="121"/>
      <c r="F10" s="736"/>
      <c r="G10" s="121"/>
      <c r="H10" s="120"/>
      <c r="I10" s="844"/>
      <c r="J10" s="845"/>
      <c r="K10" s="875"/>
      <c r="L10" s="876"/>
      <c r="M10" s="844"/>
      <c r="N10" s="845"/>
      <c r="O10" s="844"/>
      <c r="P10" s="846"/>
      <c r="Q10" s="844"/>
      <c r="R10" s="845"/>
      <c r="S10" s="844"/>
      <c r="T10" s="846"/>
      <c r="U10" s="840"/>
      <c r="V10" s="841"/>
      <c r="W10" s="840"/>
      <c r="X10" s="843"/>
      <c r="Y10" s="840"/>
      <c r="Z10" s="841"/>
      <c r="AA10" s="840"/>
      <c r="AB10" s="843"/>
      <c r="AC10" s="840"/>
      <c r="AD10" s="841"/>
      <c r="AE10" s="840"/>
      <c r="AF10" s="843"/>
      <c r="AI10" s="22" t="str">
        <f t="shared" ca="1" si="1"/>
        <v>指導者等</v>
      </c>
      <c r="AJ10" s="22">
        <f t="shared" ca="1" si="0"/>
        <v>0</v>
      </c>
      <c r="AK10" s="22">
        <f t="shared" ca="1" si="0"/>
        <v>0</v>
      </c>
      <c r="AL10" s="22">
        <f t="shared" ca="1" si="0"/>
        <v>0</v>
      </c>
      <c r="AM10" s="22">
        <f t="shared" ca="1" si="0"/>
        <v>0</v>
      </c>
      <c r="AN10" s="22">
        <f t="shared" ca="1" si="0"/>
        <v>0</v>
      </c>
      <c r="AO10" s="22">
        <f t="shared" ca="1" si="0"/>
        <v>0</v>
      </c>
      <c r="AP10" s="22">
        <f t="shared" ca="1" si="0"/>
        <v>0</v>
      </c>
      <c r="AQ10" s="22">
        <f t="shared" ca="1" si="0"/>
        <v>0</v>
      </c>
      <c r="AR10" s="22">
        <f t="shared" ca="1" si="0"/>
        <v>0</v>
      </c>
      <c r="AS10" s="22">
        <f t="shared" ca="1" si="0"/>
        <v>0</v>
      </c>
      <c r="AT10" s="22">
        <f t="shared" ca="1" si="0"/>
        <v>0</v>
      </c>
      <c r="AU10" s="22">
        <f t="shared" ca="1" si="0"/>
        <v>0</v>
      </c>
    </row>
    <row r="11" spans="3:47" ht="18" customHeight="1" x14ac:dyDescent="0.15">
      <c r="C11" s="806" t="s">
        <v>65</v>
      </c>
      <c r="D11" s="807"/>
      <c r="E11" s="741">
        <f>SUM(G11:H11)</f>
        <v>0</v>
      </c>
      <c r="F11" s="736"/>
      <c r="G11" s="719"/>
      <c r="H11" s="720"/>
      <c r="I11" s="848"/>
      <c r="J11" s="849"/>
      <c r="K11" s="869"/>
      <c r="L11" s="850"/>
      <c r="M11" s="848"/>
      <c r="N11" s="849"/>
      <c r="O11" s="848"/>
      <c r="P11" s="850"/>
      <c r="Q11" s="848"/>
      <c r="R11" s="849"/>
      <c r="S11" s="848"/>
      <c r="T11" s="850"/>
      <c r="U11" s="840"/>
      <c r="V11" s="841"/>
      <c r="W11" s="840"/>
      <c r="X11" s="843"/>
      <c r="Y11" s="840"/>
      <c r="Z11" s="841"/>
      <c r="AA11" s="840"/>
      <c r="AB11" s="843"/>
      <c r="AC11" s="840"/>
      <c r="AD11" s="841"/>
      <c r="AE11" s="840"/>
      <c r="AF11" s="843"/>
      <c r="AI11" s="22" t="str">
        <f t="shared" ca="1" si="1"/>
        <v>その他</v>
      </c>
      <c r="AJ11" s="22">
        <f t="shared" ca="1" si="0"/>
        <v>0</v>
      </c>
      <c r="AK11" s="22">
        <f t="shared" ca="1" si="0"/>
        <v>0</v>
      </c>
      <c r="AL11" s="22">
        <f t="shared" ca="1" si="0"/>
        <v>0</v>
      </c>
      <c r="AM11" s="22">
        <f t="shared" ca="1" si="0"/>
        <v>0</v>
      </c>
      <c r="AN11" s="22">
        <f t="shared" ca="1" si="0"/>
        <v>0</v>
      </c>
      <c r="AO11" s="22">
        <f t="shared" ca="1" si="0"/>
        <v>0</v>
      </c>
      <c r="AP11" s="22">
        <f t="shared" ca="1" si="0"/>
        <v>0</v>
      </c>
      <c r="AQ11" s="22">
        <f t="shared" ca="1" si="0"/>
        <v>0</v>
      </c>
      <c r="AR11" s="22">
        <f t="shared" ca="1" si="0"/>
        <v>0</v>
      </c>
      <c r="AS11" s="22">
        <f t="shared" ca="1" si="0"/>
        <v>0</v>
      </c>
      <c r="AT11" s="22">
        <f t="shared" ca="1" si="0"/>
        <v>0</v>
      </c>
      <c r="AU11" s="22">
        <f t="shared" ca="1" si="0"/>
        <v>0</v>
      </c>
    </row>
    <row r="12" spans="3:47" ht="18" customHeight="1" x14ac:dyDescent="0.15">
      <c r="C12" s="814" t="s">
        <v>72</v>
      </c>
      <c r="D12" s="815"/>
      <c r="E12" s="743">
        <f>SUM(G12:H12)</f>
        <v>0</v>
      </c>
      <c r="F12" s="737"/>
      <c r="G12" s="719"/>
      <c r="H12" s="720"/>
      <c r="I12" s="848"/>
      <c r="J12" s="849"/>
      <c r="K12" s="828"/>
      <c r="L12" s="830"/>
      <c r="M12" s="828"/>
      <c r="N12" s="829"/>
      <c r="O12" s="828"/>
      <c r="P12" s="830"/>
      <c r="Q12" s="828"/>
      <c r="R12" s="829"/>
      <c r="S12" s="828"/>
      <c r="T12" s="830"/>
      <c r="U12" s="833"/>
      <c r="V12" s="847"/>
      <c r="W12" s="833"/>
      <c r="X12" s="834"/>
      <c r="Y12" s="833"/>
      <c r="Z12" s="847"/>
      <c r="AA12" s="833"/>
      <c r="AB12" s="834"/>
      <c r="AC12" s="833"/>
      <c r="AD12" s="847"/>
      <c r="AE12" s="833"/>
      <c r="AF12" s="834"/>
    </row>
    <row r="13" spans="3:47" ht="18" customHeight="1" x14ac:dyDescent="0.15">
      <c r="C13" s="30"/>
      <c r="D13" s="30"/>
      <c r="E13" s="116"/>
      <c r="F13" s="142"/>
      <c r="G13" s="856"/>
      <c r="H13" s="857"/>
      <c r="I13" s="858" t="s">
        <v>23</v>
      </c>
      <c r="J13" s="858"/>
      <c r="K13" s="859">
        <f>SUM(J14,L14)</f>
        <v>0</v>
      </c>
      <c r="L13" s="859"/>
      <c r="M13" s="858" t="s">
        <v>23</v>
      </c>
      <c r="N13" s="858"/>
      <c r="O13" s="859">
        <f>SUM(N14,P14)</f>
        <v>0</v>
      </c>
      <c r="P13" s="859"/>
      <c r="Q13" s="858" t="s">
        <v>23</v>
      </c>
      <c r="R13" s="858"/>
      <c r="S13" s="859">
        <f>SUM(R14,T14)</f>
        <v>0</v>
      </c>
      <c r="T13" s="859"/>
      <c r="U13" s="858" t="s">
        <v>23</v>
      </c>
      <c r="V13" s="858"/>
      <c r="W13" s="859">
        <f>SUM(V14,X14)</f>
        <v>0</v>
      </c>
      <c r="X13" s="859"/>
      <c r="Y13" s="858" t="s">
        <v>23</v>
      </c>
      <c r="Z13" s="858"/>
      <c r="AA13" s="859">
        <f>SUM(Z14,AB14)</f>
        <v>0</v>
      </c>
      <c r="AB13" s="859"/>
      <c r="AC13" s="858" t="s">
        <v>23</v>
      </c>
      <c r="AD13" s="858"/>
      <c r="AE13" s="859">
        <f>SUM(AD14,AF14)</f>
        <v>0</v>
      </c>
      <c r="AF13" s="859"/>
      <c r="AJ13" s="224" t="str">
        <f t="shared" ref="AJ13:AU20" ca="1" si="2">OFFSET($A14,0,COLUMN(E14)*2-2)</f>
        <v>男</v>
      </c>
      <c r="AK13" s="224" t="str">
        <f t="shared" ca="1" si="2"/>
        <v>女</v>
      </c>
      <c r="AL13" s="224" t="str">
        <f t="shared" ca="1" si="2"/>
        <v>男</v>
      </c>
      <c r="AM13" s="224" t="str">
        <f t="shared" ca="1" si="2"/>
        <v>女</v>
      </c>
      <c r="AN13" s="224" t="str">
        <f t="shared" ca="1" si="2"/>
        <v>男</v>
      </c>
      <c r="AO13" s="224" t="str">
        <f t="shared" ca="1" si="2"/>
        <v>女</v>
      </c>
      <c r="AP13" s="224" t="str">
        <f t="shared" ca="1" si="2"/>
        <v>男</v>
      </c>
      <c r="AQ13" s="224" t="str">
        <f t="shared" ca="1" si="2"/>
        <v>女</v>
      </c>
      <c r="AR13" s="224" t="str">
        <f t="shared" ca="1" si="2"/>
        <v>男</v>
      </c>
      <c r="AS13" s="224" t="str">
        <f t="shared" ca="1" si="2"/>
        <v>女</v>
      </c>
      <c r="AT13" s="224" t="str">
        <f t="shared" ca="1" si="2"/>
        <v>男</v>
      </c>
      <c r="AU13" s="224" t="str">
        <f t="shared" ca="1" si="2"/>
        <v>女</v>
      </c>
    </row>
    <row r="14" spans="3:47" ht="18" customHeight="1" x14ac:dyDescent="0.15">
      <c r="E14" s="140"/>
      <c r="F14" s="112"/>
      <c r="G14" s="112"/>
      <c r="H14" s="141"/>
      <c r="I14" s="214" t="s">
        <v>76</v>
      </c>
      <c r="J14" s="215">
        <f>SUM(I15:J21)</f>
        <v>0</v>
      </c>
      <c r="K14" s="216" t="s">
        <v>75</v>
      </c>
      <c r="L14" s="217">
        <f>SUM(K15:L21)</f>
        <v>0</v>
      </c>
      <c r="M14" s="214" t="s">
        <v>76</v>
      </c>
      <c r="N14" s="218">
        <f>SUM(M15:N21)</f>
        <v>0</v>
      </c>
      <c r="O14" s="219" t="s">
        <v>75</v>
      </c>
      <c r="P14" s="217">
        <f>SUM(O15:P21)</f>
        <v>0</v>
      </c>
      <c r="Q14" s="214" t="s">
        <v>76</v>
      </c>
      <c r="R14" s="218">
        <f>SUM(Q15:R21)</f>
        <v>0</v>
      </c>
      <c r="S14" s="219" t="s">
        <v>75</v>
      </c>
      <c r="T14" s="217">
        <f>SUM(S15:T21)</f>
        <v>0</v>
      </c>
      <c r="U14" s="214" t="s">
        <v>76</v>
      </c>
      <c r="V14" s="218">
        <f>SUM(U15:V21)</f>
        <v>0</v>
      </c>
      <c r="W14" s="219" t="s">
        <v>75</v>
      </c>
      <c r="X14" s="217">
        <f>SUM(W15:X21)</f>
        <v>0</v>
      </c>
      <c r="Y14" s="214" t="s">
        <v>76</v>
      </c>
      <c r="Z14" s="218">
        <f>SUM(Y15:Z21)</f>
        <v>0</v>
      </c>
      <c r="AA14" s="219" t="s">
        <v>75</v>
      </c>
      <c r="AB14" s="217">
        <f>SUM(AA15:AB21)</f>
        <v>0</v>
      </c>
      <c r="AC14" s="214" t="s">
        <v>76</v>
      </c>
      <c r="AD14" s="215">
        <f>SUM(AC15:AD21)</f>
        <v>0</v>
      </c>
      <c r="AE14" s="216" t="s">
        <v>75</v>
      </c>
      <c r="AF14" s="217">
        <f>SUM(AE15:AF21)</f>
        <v>0</v>
      </c>
      <c r="AI14" s="22" t="str">
        <f t="shared" ref="AI14:AI20" ca="1" si="3">OFFSET($A15,0,COLUMN(B15)*2-2)</f>
        <v>2歳児以下</v>
      </c>
      <c r="AJ14" s="22">
        <f t="shared" ca="1" si="2"/>
        <v>0</v>
      </c>
      <c r="AK14" s="22">
        <f t="shared" ca="1" si="2"/>
        <v>0</v>
      </c>
      <c r="AL14" s="22">
        <f t="shared" ca="1" si="2"/>
        <v>0</v>
      </c>
      <c r="AM14" s="22">
        <f t="shared" ca="1" si="2"/>
        <v>0</v>
      </c>
      <c r="AN14" s="22">
        <f t="shared" ca="1" si="2"/>
        <v>0</v>
      </c>
      <c r="AO14" s="22">
        <f t="shared" ca="1" si="2"/>
        <v>0</v>
      </c>
      <c r="AP14" s="22">
        <f t="shared" ca="1" si="2"/>
        <v>0</v>
      </c>
      <c r="AQ14" s="22">
        <f t="shared" ca="1" si="2"/>
        <v>0</v>
      </c>
      <c r="AR14" s="22">
        <f t="shared" ca="1" si="2"/>
        <v>0</v>
      </c>
      <c r="AS14" s="22">
        <f t="shared" ca="1" si="2"/>
        <v>0</v>
      </c>
      <c r="AT14" s="22">
        <f t="shared" ca="1" si="2"/>
        <v>0</v>
      </c>
      <c r="AU14" s="22">
        <f t="shared" ca="1" si="2"/>
        <v>0</v>
      </c>
    </row>
    <row r="15" spans="3:47" ht="18" customHeight="1" x14ac:dyDescent="0.15">
      <c r="C15" s="809" t="s">
        <v>62</v>
      </c>
      <c r="D15" s="810"/>
      <c r="E15" s="738"/>
      <c r="F15" s="739"/>
      <c r="G15" s="738"/>
      <c r="H15" s="740"/>
      <c r="I15" s="872"/>
      <c r="J15" s="873"/>
      <c r="K15" s="851"/>
      <c r="L15" s="852"/>
      <c r="M15" s="854"/>
      <c r="N15" s="855"/>
      <c r="O15" s="854"/>
      <c r="P15" s="852"/>
      <c r="Q15" s="854"/>
      <c r="R15" s="855"/>
      <c r="S15" s="854"/>
      <c r="T15" s="852"/>
      <c r="U15" s="854"/>
      <c r="V15" s="855"/>
      <c r="W15" s="854"/>
      <c r="X15" s="852"/>
      <c r="Y15" s="854"/>
      <c r="Z15" s="855"/>
      <c r="AA15" s="854"/>
      <c r="AB15" s="852"/>
      <c r="AC15" s="854"/>
      <c r="AD15" s="855"/>
      <c r="AE15" s="851"/>
      <c r="AF15" s="852"/>
      <c r="AI15" s="22" t="str">
        <f t="shared" ca="1" si="3"/>
        <v>3歳-学齢前</v>
      </c>
      <c r="AJ15" s="22">
        <f t="shared" ca="1" si="2"/>
        <v>0</v>
      </c>
      <c r="AK15" s="22">
        <f t="shared" ca="1" si="2"/>
        <v>0</v>
      </c>
      <c r="AL15" s="22">
        <f t="shared" ca="1" si="2"/>
        <v>0</v>
      </c>
      <c r="AM15" s="22">
        <f t="shared" ca="1" si="2"/>
        <v>0</v>
      </c>
      <c r="AN15" s="22">
        <f t="shared" ca="1" si="2"/>
        <v>0</v>
      </c>
      <c r="AO15" s="22">
        <f t="shared" ca="1" si="2"/>
        <v>0</v>
      </c>
      <c r="AP15" s="22">
        <f t="shared" ca="1" si="2"/>
        <v>0</v>
      </c>
      <c r="AQ15" s="22">
        <f t="shared" ca="1" si="2"/>
        <v>0</v>
      </c>
      <c r="AR15" s="22">
        <f t="shared" ca="1" si="2"/>
        <v>0</v>
      </c>
      <c r="AS15" s="22">
        <f t="shared" ca="1" si="2"/>
        <v>0</v>
      </c>
      <c r="AT15" s="22">
        <f t="shared" ca="1" si="2"/>
        <v>0</v>
      </c>
      <c r="AU15" s="22">
        <f t="shared" ca="1" si="2"/>
        <v>0</v>
      </c>
    </row>
    <row r="16" spans="3:47" ht="18" customHeight="1" x14ac:dyDescent="0.15">
      <c r="C16" s="806" t="s">
        <v>63</v>
      </c>
      <c r="D16" s="807"/>
      <c r="E16" s="741"/>
      <c r="F16" s="736"/>
      <c r="G16" s="741"/>
      <c r="H16" s="742"/>
      <c r="I16" s="844"/>
      <c r="J16" s="845"/>
      <c r="K16" s="853"/>
      <c r="L16" s="846"/>
      <c r="M16" s="844"/>
      <c r="N16" s="845"/>
      <c r="O16" s="844"/>
      <c r="P16" s="846"/>
      <c r="Q16" s="844"/>
      <c r="R16" s="845"/>
      <c r="S16" s="844"/>
      <c r="T16" s="846"/>
      <c r="U16" s="844"/>
      <c r="V16" s="845"/>
      <c r="W16" s="844"/>
      <c r="X16" s="846"/>
      <c r="Y16" s="844"/>
      <c r="Z16" s="845"/>
      <c r="AA16" s="844"/>
      <c r="AB16" s="846"/>
      <c r="AC16" s="844"/>
      <c r="AD16" s="845"/>
      <c r="AE16" s="853"/>
      <c r="AF16" s="846"/>
      <c r="AI16" s="22" t="str">
        <f t="shared" ca="1" si="3"/>
        <v>小学生</v>
      </c>
      <c r="AJ16" s="22">
        <f t="shared" ca="1" si="2"/>
        <v>0</v>
      </c>
      <c r="AK16" s="22">
        <f t="shared" ca="1" si="2"/>
        <v>0</v>
      </c>
      <c r="AL16" s="22">
        <f t="shared" ca="1" si="2"/>
        <v>0</v>
      </c>
      <c r="AM16" s="22">
        <f t="shared" ca="1" si="2"/>
        <v>0</v>
      </c>
      <c r="AN16" s="22">
        <f t="shared" ca="1" si="2"/>
        <v>0</v>
      </c>
      <c r="AO16" s="22">
        <f t="shared" ca="1" si="2"/>
        <v>0</v>
      </c>
      <c r="AP16" s="22">
        <f t="shared" ca="1" si="2"/>
        <v>0</v>
      </c>
      <c r="AQ16" s="22">
        <f t="shared" ca="1" si="2"/>
        <v>0</v>
      </c>
      <c r="AR16" s="22">
        <f t="shared" ca="1" si="2"/>
        <v>0</v>
      </c>
      <c r="AS16" s="22">
        <f t="shared" ca="1" si="2"/>
        <v>0</v>
      </c>
      <c r="AT16" s="22">
        <f t="shared" ca="1" si="2"/>
        <v>0</v>
      </c>
      <c r="AU16" s="22">
        <f t="shared" ca="1" si="2"/>
        <v>0</v>
      </c>
    </row>
    <row r="17" spans="3:47" ht="18" customHeight="1" x14ac:dyDescent="0.15">
      <c r="C17" s="806" t="s">
        <v>18</v>
      </c>
      <c r="D17" s="807"/>
      <c r="E17" s="741"/>
      <c r="F17" s="736"/>
      <c r="G17" s="741"/>
      <c r="H17" s="742"/>
      <c r="I17" s="848"/>
      <c r="J17" s="849"/>
      <c r="K17" s="869"/>
      <c r="L17" s="850"/>
      <c r="M17" s="848"/>
      <c r="N17" s="849"/>
      <c r="O17" s="848"/>
      <c r="P17" s="850"/>
      <c r="Q17" s="848"/>
      <c r="R17" s="849"/>
      <c r="S17" s="848"/>
      <c r="T17" s="850"/>
      <c r="U17" s="840"/>
      <c r="V17" s="841"/>
      <c r="W17" s="840"/>
      <c r="X17" s="843"/>
      <c r="Y17" s="840"/>
      <c r="Z17" s="841"/>
      <c r="AA17" s="840"/>
      <c r="AB17" s="843"/>
      <c r="AC17" s="840"/>
      <c r="AD17" s="841"/>
      <c r="AE17" s="842"/>
      <c r="AF17" s="843"/>
      <c r="AI17" s="22" t="str">
        <f t="shared" ca="1" si="3"/>
        <v>中学生</v>
      </c>
      <c r="AJ17" s="22">
        <f t="shared" ca="1" si="2"/>
        <v>0</v>
      </c>
      <c r="AK17" s="22">
        <f t="shared" ca="1" si="2"/>
        <v>0</v>
      </c>
      <c r="AL17" s="22">
        <f t="shared" ca="1" si="2"/>
        <v>0</v>
      </c>
      <c r="AM17" s="22">
        <f t="shared" ca="1" si="2"/>
        <v>0</v>
      </c>
      <c r="AN17" s="22">
        <f t="shared" ca="1" si="2"/>
        <v>0</v>
      </c>
      <c r="AO17" s="22">
        <f t="shared" ca="1" si="2"/>
        <v>0</v>
      </c>
      <c r="AP17" s="22">
        <f t="shared" ca="1" si="2"/>
        <v>0</v>
      </c>
      <c r="AQ17" s="22">
        <f t="shared" ca="1" si="2"/>
        <v>0</v>
      </c>
      <c r="AR17" s="22">
        <f t="shared" ca="1" si="2"/>
        <v>0</v>
      </c>
      <c r="AS17" s="22">
        <f t="shared" ca="1" si="2"/>
        <v>0</v>
      </c>
      <c r="AT17" s="22">
        <f t="shared" ca="1" si="2"/>
        <v>0</v>
      </c>
      <c r="AU17" s="22">
        <f t="shared" ca="1" si="2"/>
        <v>0</v>
      </c>
    </row>
    <row r="18" spans="3:47" ht="18" customHeight="1" x14ac:dyDescent="0.15">
      <c r="C18" s="806" t="s">
        <v>19</v>
      </c>
      <c r="D18" s="807"/>
      <c r="E18" s="741"/>
      <c r="F18" s="736"/>
      <c r="G18" s="741"/>
      <c r="H18" s="742"/>
      <c r="I18" s="844"/>
      <c r="J18" s="845"/>
      <c r="K18" s="853"/>
      <c r="L18" s="846"/>
      <c r="M18" s="844"/>
      <c r="N18" s="845"/>
      <c r="O18" s="844"/>
      <c r="P18" s="846"/>
      <c r="Q18" s="844"/>
      <c r="R18" s="845"/>
      <c r="S18" s="844"/>
      <c r="T18" s="846"/>
      <c r="U18" s="840"/>
      <c r="V18" s="841"/>
      <c r="W18" s="840"/>
      <c r="X18" s="843"/>
      <c r="Y18" s="840"/>
      <c r="Z18" s="841"/>
      <c r="AA18" s="840"/>
      <c r="AB18" s="843"/>
      <c r="AC18" s="840"/>
      <c r="AD18" s="841"/>
      <c r="AE18" s="842"/>
      <c r="AF18" s="843"/>
      <c r="AI18" s="22" t="str">
        <f t="shared" ca="1" si="3"/>
        <v>高校生</v>
      </c>
      <c r="AJ18" s="22">
        <f t="shared" ca="1" si="2"/>
        <v>0</v>
      </c>
      <c r="AK18" s="22">
        <f t="shared" ca="1" si="2"/>
        <v>0</v>
      </c>
      <c r="AL18" s="22">
        <f t="shared" ca="1" si="2"/>
        <v>0</v>
      </c>
      <c r="AM18" s="22">
        <f t="shared" ca="1" si="2"/>
        <v>0</v>
      </c>
      <c r="AN18" s="22">
        <f t="shared" ca="1" si="2"/>
        <v>0</v>
      </c>
      <c r="AO18" s="22">
        <f t="shared" ca="1" si="2"/>
        <v>0</v>
      </c>
      <c r="AP18" s="22">
        <f t="shared" ca="1" si="2"/>
        <v>0</v>
      </c>
      <c r="AQ18" s="22">
        <f t="shared" ca="1" si="2"/>
        <v>0</v>
      </c>
      <c r="AR18" s="22">
        <f t="shared" ca="1" si="2"/>
        <v>0</v>
      </c>
      <c r="AS18" s="22">
        <f t="shared" ca="1" si="2"/>
        <v>0</v>
      </c>
      <c r="AT18" s="22">
        <f t="shared" ca="1" si="2"/>
        <v>0</v>
      </c>
      <c r="AU18" s="22">
        <f t="shared" ca="1" si="2"/>
        <v>0</v>
      </c>
    </row>
    <row r="19" spans="3:47" ht="18" customHeight="1" x14ac:dyDescent="0.15">
      <c r="C19" s="806" t="s">
        <v>64</v>
      </c>
      <c r="D19" s="807"/>
      <c r="E19" s="741"/>
      <c r="F19" s="736"/>
      <c r="G19" s="741"/>
      <c r="H19" s="742"/>
      <c r="I19" s="844"/>
      <c r="J19" s="845"/>
      <c r="K19" s="853"/>
      <c r="L19" s="846"/>
      <c r="M19" s="844"/>
      <c r="N19" s="845"/>
      <c r="O19" s="844"/>
      <c r="P19" s="846"/>
      <c r="Q19" s="844"/>
      <c r="R19" s="845"/>
      <c r="S19" s="844"/>
      <c r="T19" s="846"/>
      <c r="U19" s="840"/>
      <c r="V19" s="841"/>
      <c r="W19" s="840"/>
      <c r="X19" s="843"/>
      <c r="Y19" s="840"/>
      <c r="Z19" s="841"/>
      <c r="AA19" s="840"/>
      <c r="AB19" s="843"/>
      <c r="AC19" s="840"/>
      <c r="AD19" s="841"/>
      <c r="AE19" s="842"/>
      <c r="AF19" s="843"/>
      <c r="AI19" s="22" t="str">
        <f t="shared" ca="1" si="3"/>
        <v>指導者等</v>
      </c>
      <c r="AJ19" s="22">
        <f t="shared" ca="1" si="2"/>
        <v>0</v>
      </c>
      <c r="AK19" s="22">
        <f t="shared" ca="1" si="2"/>
        <v>0</v>
      </c>
      <c r="AL19" s="22">
        <f t="shared" ca="1" si="2"/>
        <v>0</v>
      </c>
      <c r="AM19" s="22">
        <f t="shared" ca="1" si="2"/>
        <v>0</v>
      </c>
      <c r="AN19" s="22">
        <f t="shared" ca="1" si="2"/>
        <v>0</v>
      </c>
      <c r="AO19" s="22">
        <f t="shared" ca="1" si="2"/>
        <v>0</v>
      </c>
      <c r="AP19" s="22">
        <f t="shared" ca="1" si="2"/>
        <v>0</v>
      </c>
      <c r="AQ19" s="22">
        <f t="shared" ca="1" si="2"/>
        <v>0</v>
      </c>
      <c r="AR19" s="22">
        <f t="shared" ca="1" si="2"/>
        <v>0</v>
      </c>
      <c r="AS19" s="22">
        <f t="shared" ca="1" si="2"/>
        <v>0</v>
      </c>
      <c r="AT19" s="22">
        <f t="shared" ca="1" si="2"/>
        <v>0</v>
      </c>
      <c r="AU19" s="22">
        <f t="shared" ca="1" si="2"/>
        <v>0</v>
      </c>
    </row>
    <row r="20" spans="3:47" ht="18" customHeight="1" x14ac:dyDescent="0.15">
      <c r="C20" s="806" t="s">
        <v>65</v>
      </c>
      <c r="D20" s="807"/>
      <c r="E20" s="741"/>
      <c r="F20" s="736"/>
      <c r="G20" s="741"/>
      <c r="H20" s="742"/>
      <c r="I20" s="848"/>
      <c r="J20" s="849"/>
      <c r="K20" s="869"/>
      <c r="L20" s="850"/>
      <c r="M20" s="848"/>
      <c r="N20" s="849"/>
      <c r="O20" s="848"/>
      <c r="P20" s="850"/>
      <c r="Q20" s="848"/>
      <c r="R20" s="849"/>
      <c r="S20" s="848"/>
      <c r="T20" s="850"/>
      <c r="U20" s="840"/>
      <c r="V20" s="841"/>
      <c r="W20" s="840"/>
      <c r="X20" s="843"/>
      <c r="Y20" s="840"/>
      <c r="Z20" s="841"/>
      <c r="AA20" s="840"/>
      <c r="AB20" s="843"/>
      <c r="AC20" s="840"/>
      <c r="AD20" s="841"/>
      <c r="AE20" s="842"/>
      <c r="AF20" s="843"/>
      <c r="AI20" s="22" t="str">
        <f t="shared" ca="1" si="3"/>
        <v>その他</v>
      </c>
      <c r="AJ20" s="22">
        <f t="shared" ca="1" si="2"/>
        <v>0</v>
      </c>
      <c r="AK20" s="22">
        <f t="shared" ca="1" si="2"/>
        <v>0</v>
      </c>
      <c r="AL20" s="22">
        <f t="shared" ca="1" si="2"/>
        <v>0</v>
      </c>
      <c r="AM20" s="22">
        <f t="shared" ca="1" si="2"/>
        <v>0</v>
      </c>
      <c r="AN20" s="22">
        <f t="shared" ca="1" si="2"/>
        <v>0</v>
      </c>
      <c r="AO20" s="22">
        <f t="shared" ca="1" si="2"/>
        <v>0</v>
      </c>
      <c r="AP20" s="22">
        <f t="shared" ca="1" si="2"/>
        <v>0</v>
      </c>
      <c r="AQ20" s="22">
        <f t="shared" ca="1" si="2"/>
        <v>0</v>
      </c>
      <c r="AR20" s="22">
        <f t="shared" ca="1" si="2"/>
        <v>0</v>
      </c>
      <c r="AS20" s="22">
        <f t="shared" ca="1" si="2"/>
        <v>0</v>
      </c>
      <c r="AT20" s="22">
        <f t="shared" ca="1" si="2"/>
        <v>0</v>
      </c>
      <c r="AU20" s="22">
        <f t="shared" ca="1" si="2"/>
        <v>0</v>
      </c>
    </row>
    <row r="21" spans="3:47" ht="18" customHeight="1" x14ac:dyDescent="0.15">
      <c r="C21" s="814" t="s">
        <v>74</v>
      </c>
      <c r="D21" s="815"/>
      <c r="E21" s="743"/>
      <c r="F21" s="737"/>
      <c r="G21" s="743"/>
      <c r="H21" s="744"/>
      <c r="I21" s="848"/>
      <c r="J21" s="849"/>
      <c r="K21" s="828"/>
      <c r="L21" s="830"/>
      <c r="M21" s="828"/>
      <c r="N21" s="829"/>
      <c r="O21" s="828"/>
      <c r="P21" s="830"/>
      <c r="Q21" s="828"/>
      <c r="R21" s="829"/>
      <c r="S21" s="828"/>
      <c r="T21" s="830"/>
      <c r="U21" s="831"/>
      <c r="V21" s="832"/>
      <c r="W21" s="833"/>
      <c r="X21" s="834"/>
      <c r="Y21" s="833"/>
      <c r="Z21" s="847"/>
      <c r="AA21" s="833"/>
      <c r="AB21" s="834"/>
      <c r="AC21" s="833"/>
      <c r="AD21" s="847"/>
      <c r="AE21" s="833"/>
      <c r="AF21" s="834"/>
    </row>
    <row r="22" spans="3:47" ht="18" customHeight="1" x14ac:dyDescent="0.15">
      <c r="C22" s="113"/>
      <c r="D22" s="113"/>
      <c r="E22" s="30"/>
      <c r="F22" s="30"/>
      <c r="G22" s="114"/>
      <c r="H22" s="114"/>
      <c r="I22" s="116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1"/>
      <c r="V22" s="31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3:47" ht="18" customHeight="1" x14ac:dyDescent="0.15">
      <c r="C23" s="113" t="s">
        <v>73</v>
      </c>
      <c r="D23" s="113"/>
      <c r="E23" s="30"/>
      <c r="F23" s="30"/>
      <c r="G23" s="114"/>
      <c r="H23" s="114"/>
      <c r="I23" s="30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2"/>
      <c r="Z23" s="32"/>
      <c r="AA23" s="32"/>
      <c r="AB23" s="32"/>
      <c r="AC23" s="31"/>
      <c r="AD23" s="31"/>
      <c r="AE23" s="31"/>
      <c r="AF23" s="31"/>
    </row>
    <row r="24" spans="3:47" ht="18" customHeight="1" x14ac:dyDescent="0.15">
      <c r="C24" s="113"/>
      <c r="D24" s="113"/>
      <c r="E24" s="30"/>
      <c r="F24" s="30"/>
      <c r="G24" s="114"/>
      <c r="H24" s="114"/>
      <c r="I24" s="837" t="s">
        <v>49</v>
      </c>
      <c r="J24" s="838"/>
      <c r="K24" s="838"/>
      <c r="L24" s="839"/>
      <c r="M24" s="837" t="s">
        <v>50</v>
      </c>
      <c r="N24" s="838"/>
      <c r="O24" s="838"/>
      <c r="P24" s="839"/>
      <c r="Q24" s="837" t="s">
        <v>51</v>
      </c>
      <c r="R24" s="838"/>
      <c r="S24" s="838"/>
      <c r="T24" s="839"/>
      <c r="U24" s="837" t="s">
        <v>86</v>
      </c>
      <c r="V24" s="838"/>
      <c r="W24" s="838"/>
      <c r="X24" s="838"/>
      <c r="Y24" s="867" t="s">
        <v>85</v>
      </c>
      <c r="Z24" s="868"/>
      <c r="AA24" s="868"/>
      <c r="AB24" s="868"/>
      <c r="AC24" s="860" t="s">
        <v>84</v>
      </c>
      <c r="AD24" s="861"/>
      <c r="AE24" s="861"/>
      <c r="AF24" s="862"/>
    </row>
    <row r="25" spans="3:47" ht="18" customHeight="1" x14ac:dyDescent="0.15">
      <c r="C25" s="30"/>
      <c r="D25" s="30"/>
      <c r="E25" s="140"/>
      <c r="F25" s="112"/>
      <c r="G25" s="835"/>
      <c r="H25" s="836"/>
      <c r="I25" s="139"/>
      <c r="J25" s="138" t="s">
        <v>22</v>
      </c>
      <c r="K25" s="138" t="s">
        <v>21</v>
      </c>
      <c r="L25" s="134" t="s">
        <v>66</v>
      </c>
      <c r="M25" s="137"/>
      <c r="N25" s="138" t="s">
        <v>22</v>
      </c>
      <c r="O25" s="138" t="s">
        <v>21</v>
      </c>
      <c r="P25" s="134" t="s">
        <v>66</v>
      </c>
      <c r="Q25" s="137"/>
      <c r="R25" s="138" t="s">
        <v>22</v>
      </c>
      <c r="S25" s="138" t="s">
        <v>21</v>
      </c>
      <c r="T25" s="134" t="s">
        <v>66</v>
      </c>
      <c r="U25" s="137"/>
      <c r="V25" s="138" t="s">
        <v>22</v>
      </c>
      <c r="W25" s="138" t="s">
        <v>21</v>
      </c>
      <c r="X25" s="134" t="s">
        <v>66</v>
      </c>
      <c r="Y25" s="137"/>
      <c r="Z25" s="138" t="s">
        <v>22</v>
      </c>
      <c r="AA25" s="138" t="s">
        <v>21</v>
      </c>
      <c r="AB25" s="134" t="s">
        <v>66</v>
      </c>
      <c r="AC25" s="137"/>
      <c r="AD25" s="136" t="s">
        <v>22</v>
      </c>
      <c r="AE25" s="135" t="s">
        <v>21</v>
      </c>
      <c r="AF25" s="220" t="s">
        <v>66</v>
      </c>
    </row>
    <row r="26" spans="3:47" ht="18" customHeight="1" x14ac:dyDescent="0.2">
      <c r="C26" s="827" t="s">
        <v>67</v>
      </c>
      <c r="D26" s="827"/>
      <c r="E26" s="745"/>
      <c r="F26" s="746"/>
      <c r="G26" s="747"/>
      <c r="H26" s="748"/>
      <c r="I26" s="133"/>
      <c r="J26" s="131"/>
      <c r="K26" s="131"/>
      <c r="L26" s="130"/>
      <c r="M26" s="132"/>
      <c r="N26" s="131"/>
      <c r="O26" s="131"/>
      <c r="P26" s="130"/>
      <c r="Q26" s="132"/>
      <c r="R26" s="131"/>
      <c r="S26" s="131"/>
      <c r="T26" s="130"/>
      <c r="U26" s="132"/>
      <c r="V26" s="131"/>
      <c r="W26" s="131"/>
      <c r="X26" s="131"/>
      <c r="Y26" s="132"/>
      <c r="Z26" s="131"/>
      <c r="AA26" s="131"/>
      <c r="AB26" s="130"/>
      <c r="AC26" s="221"/>
      <c r="AD26" s="131"/>
      <c r="AE26" s="131"/>
      <c r="AF26" s="130"/>
    </row>
    <row r="27" spans="3:47" ht="18" customHeight="1" x14ac:dyDescent="0.15">
      <c r="C27" s="809" t="s">
        <v>62</v>
      </c>
      <c r="D27" s="810"/>
      <c r="E27" s="738"/>
      <c r="F27" s="739"/>
      <c r="G27" s="738"/>
      <c r="H27" s="740"/>
      <c r="I27" s="127"/>
      <c r="J27" s="125"/>
      <c r="K27" s="125"/>
      <c r="L27" s="124"/>
      <c r="M27" s="126"/>
      <c r="N27" s="125"/>
      <c r="O27" s="125"/>
      <c r="P27" s="124"/>
      <c r="Q27" s="126"/>
      <c r="R27" s="125"/>
      <c r="S27" s="125"/>
      <c r="T27" s="124"/>
      <c r="U27" s="126"/>
      <c r="V27" s="125"/>
      <c r="W27" s="125"/>
      <c r="X27" s="125"/>
      <c r="Y27" s="126"/>
      <c r="Z27" s="125"/>
      <c r="AA27" s="125"/>
      <c r="AB27" s="124"/>
      <c r="AC27" s="222"/>
      <c r="AD27" s="125"/>
      <c r="AE27" s="125"/>
      <c r="AF27" s="124"/>
    </row>
    <row r="28" spans="3:47" ht="18" customHeight="1" x14ac:dyDescent="0.15">
      <c r="C28" s="806" t="s">
        <v>63</v>
      </c>
      <c r="D28" s="807"/>
      <c r="E28" s="741"/>
      <c r="F28" s="736"/>
      <c r="G28" s="741"/>
      <c r="H28" s="742"/>
      <c r="I28" s="119"/>
      <c r="J28" s="118"/>
      <c r="K28" s="118"/>
      <c r="L28" s="117"/>
      <c r="M28" s="123"/>
      <c r="N28" s="118"/>
      <c r="O28" s="118"/>
      <c r="P28" s="117"/>
      <c r="Q28" s="123"/>
      <c r="R28" s="118"/>
      <c r="S28" s="118"/>
      <c r="T28" s="117"/>
      <c r="U28" s="123"/>
      <c r="V28" s="118"/>
      <c r="W28" s="118"/>
      <c r="X28" s="118"/>
      <c r="Y28" s="123"/>
      <c r="Z28" s="118"/>
      <c r="AA28" s="118"/>
      <c r="AB28" s="117"/>
      <c r="AC28" s="223"/>
      <c r="AD28" s="118"/>
      <c r="AE28" s="118"/>
      <c r="AF28" s="117"/>
    </row>
    <row r="29" spans="3:47" ht="18" customHeight="1" x14ac:dyDescent="0.15">
      <c r="C29" s="806" t="s">
        <v>18</v>
      </c>
      <c r="D29" s="807"/>
      <c r="E29" s="741"/>
      <c r="F29" s="736"/>
      <c r="G29" s="741"/>
      <c r="H29" s="742"/>
      <c r="I29" s="751"/>
      <c r="J29" s="752"/>
      <c r="K29" s="752">
        <f>入力ページ!O52</f>
        <v>0</v>
      </c>
      <c r="L29" s="753">
        <f>入力ページ!V52</f>
        <v>0</v>
      </c>
      <c r="M29" s="754"/>
      <c r="N29" s="752">
        <f>入力ページ!H60</f>
        <v>0</v>
      </c>
      <c r="O29" s="752">
        <f>入力ページ!O60</f>
        <v>0</v>
      </c>
      <c r="P29" s="753">
        <f>入力ページ!V60</f>
        <v>0</v>
      </c>
      <c r="Q29" s="754"/>
      <c r="R29" s="752">
        <f>入力ページ!H68</f>
        <v>0</v>
      </c>
      <c r="S29" s="752">
        <f>入力ページ!O68</f>
        <v>0</v>
      </c>
      <c r="T29" s="753"/>
      <c r="U29" s="754"/>
      <c r="V29" s="752"/>
      <c r="W29" s="752"/>
      <c r="X29" s="752"/>
      <c r="Y29" s="754"/>
      <c r="Z29" s="752"/>
      <c r="AA29" s="752"/>
      <c r="AB29" s="753"/>
      <c r="AC29" s="755"/>
      <c r="AD29" s="752"/>
      <c r="AE29" s="752"/>
      <c r="AF29" s="753"/>
    </row>
    <row r="30" spans="3:47" ht="18" customHeight="1" x14ac:dyDescent="0.15">
      <c r="C30" s="806" t="s">
        <v>19</v>
      </c>
      <c r="D30" s="807"/>
      <c r="E30" s="741"/>
      <c r="F30" s="736"/>
      <c r="G30" s="741"/>
      <c r="H30" s="742"/>
      <c r="I30" s="119"/>
      <c r="J30" s="118"/>
      <c r="K30" s="118"/>
      <c r="L30" s="117"/>
      <c r="M30" s="123"/>
      <c r="N30" s="118"/>
      <c r="O30" s="118"/>
      <c r="P30" s="117"/>
      <c r="Q30" s="123"/>
      <c r="R30" s="118"/>
      <c r="S30" s="118"/>
      <c r="T30" s="117"/>
      <c r="U30" s="123"/>
      <c r="V30" s="118"/>
      <c r="W30" s="118"/>
      <c r="X30" s="118"/>
      <c r="Y30" s="123"/>
      <c r="Z30" s="118"/>
      <c r="AA30" s="118"/>
      <c r="AB30" s="117"/>
      <c r="AC30" s="223"/>
      <c r="AD30" s="118"/>
      <c r="AE30" s="118"/>
      <c r="AF30" s="117"/>
    </row>
    <row r="31" spans="3:47" ht="18" customHeight="1" x14ac:dyDescent="0.15">
      <c r="C31" s="806" t="s">
        <v>64</v>
      </c>
      <c r="D31" s="807"/>
      <c r="E31" s="741"/>
      <c r="F31" s="736"/>
      <c r="G31" s="741"/>
      <c r="H31" s="742"/>
      <c r="I31" s="119"/>
      <c r="J31" s="118"/>
      <c r="K31" s="118"/>
      <c r="L31" s="117"/>
      <c r="M31" s="754"/>
      <c r="N31" s="118"/>
      <c r="O31" s="118"/>
      <c r="P31" s="117"/>
      <c r="Q31" s="754"/>
      <c r="R31" s="118"/>
      <c r="S31" s="118"/>
      <c r="T31" s="117"/>
      <c r="U31" s="123"/>
      <c r="V31" s="118"/>
      <c r="W31" s="118"/>
      <c r="X31" s="118"/>
      <c r="Y31" s="123"/>
      <c r="Z31" s="118"/>
      <c r="AA31" s="118"/>
      <c r="AB31" s="117"/>
      <c r="AC31" s="223"/>
      <c r="AD31" s="118"/>
      <c r="AE31" s="118"/>
      <c r="AF31" s="117"/>
    </row>
    <row r="32" spans="3:47" ht="18" customHeight="1" x14ac:dyDescent="0.15">
      <c r="C32" s="806" t="s">
        <v>65</v>
      </c>
      <c r="D32" s="807"/>
      <c r="E32" s="765"/>
      <c r="F32" s="736"/>
      <c r="G32" s="741"/>
      <c r="H32" s="742"/>
      <c r="I32" s="751"/>
      <c r="J32" s="752"/>
      <c r="K32" s="732">
        <f>入力ページ!R52</f>
        <v>0</v>
      </c>
      <c r="L32" s="733">
        <f>入力ページ!Y52</f>
        <v>0</v>
      </c>
      <c r="M32" s="758"/>
      <c r="N32" s="732">
        <f>入力ページ!K60</f>
        <v>0</v>
      </c>
      <c r="O32" s="732">
        <f>入力ページ!R60</f>
        <v>0</v>
      </c>
      <c r="P32" s="733">
        <f>入力ページ!Y60</f>
        <v>0</v>
      </c>
      <c r="Q32" s="758"/>
      <c r="R32" s="732">
        <f>入力ページ!K68</f>
        <v>0</v>
      </c>
      <c r="S32" s="732">
        <f>入力ページ!R68</f>
        <v>0</v>
      </c>
      <c r="T32" s="753"/>
      <c r="U32" s="758"/>
      <c r="V32" s="752"/>
      <c r="W32" s="752"/>
      <c r="X32" s="752"/>
      <c r="Y32" s="758"/>
      <c r="Z32" s="752"/>
      <c r="AA32" s="752"/>
      <c r="AB32" s="753"/>
      <c r="AC32" s="755"/>
      <c r="AD32" s="752"/>
      <c r="AE32" s="752"/>
      <c r="AF32" s="753"/>
      <c r="AH32" s="785" t="s">
        <v>312</v>
      </c>
      <c r="AI32" s="785"/>
      <c r="AJ32" s="785"/>
      <c r="AK32" s="785"/>
      <c r="AL32" s="785"/>
      <c r="AM32" s="785"/>
      <c r="AN32" s="785"/>
      <c r="AO32" s="785"/>
      <c r="AP32" s="785"/>
      <c r="AQ32" s="785"/>
    </row>
    <row r="33" spans="3:43" ht="18" customHeight="1" x14ac:dyDescent="0.15">
      <c r="C33" s="814" t="s">
        <v>72</v>
      </c>
      <c r="D33" s="815"/>
      <c r="E33" s="766"/>
      <c r="F33" s="737"/>
      <c r="G33" s="743"/>
      <c r="H33" s="744"/>
      <c r="I33" s="756"/>
      <c r="J33" s="757"/>
      <c r="K33" s="734"/>
      <c r="L33" s="735"/>
      <c r="M33" s="760"/>
      <c r="N33" s="734"/>
      <c r="O33" s="734"/>
      <c r="P33" s="735"/>
      <c r="Q33" s="760"/>
      <c r="R33" s="734"/>
      <c r="S33" s="734"/>
      <c r="T33" s="759"/>
      <c r="U33" s="760"/>
      <c r="V33" s="757"/>
      <c r="W33" s="757"/>
      <c r="X33" s="759"/>
      <c r="Y33" s="760"/>
      <c r="Z33" s="757"/>
      <c r="AA33" s="757"/>
      <c r="AB33" s="759"/>
      <c r="AC33" s="761"/>
      <c r="AD33" s="757"/>
      <c r="AE33" s="757"/>
      <c r="AF33" s="759"/>
      <c r="AH33" s="785"/>
      <c r="AI33" s="785"/>
      <c r="AJ33" s="785"/>
      <c r="AK33" s="785"/>
      <c r="AL33" s="785"/>
      <c r="AM33" s="785"/>
      <c r="AN33" s="785"/>
      <c r="AO33" s="785"/>
      <c r="AP33" s="785"/>
      <c r="AQ33" s="785"/>
    </row>
    <row r="34" spans="3:43" ht="18" customHeight="1" x14ac:dyDescent="0.15">
      <c r="C34" s="113"/>
      <c r="D34" s="113"/>
      <c r="E34" s="116"/>
      <c r="F34" s="116"/>
      <c r="G34" s="115"/>
      <c r="H34" s="115"/>
      <c r="I34" s="30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H34" s="785"/>
      <c r="AI34" s="785"/>
      <c r="AJ34" s="785"/>
      <c r="AK34" s="785"/>
      <c r="AL34" s="785"/>
      <c r="AM34" s="785"/>
      <c r="AN34" s="785"/>
      <c r="AO34" s="785"/>
      <c r="AP34" s="785"/>
      <c r="AQ34" s="785"/>
    </row>
    <row r="35" spans="3:43" ht="18" customHeight="1" x14ac:dyDescent="0.15">
      <c r="C35" s="113" t="s">
        <v>71</v>
      </c>
      <c r="D35" s="113"/>
      <c r="E35" s="30"/>
      <c r="F35" s="30"/>
      <c r="G35" s="114"/>
      <c r="H35" s="114"/>
      <c r="I35" s="30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H35" s="785"/>
      <c r="AI35" s="785"/>
      <c r="AJ35" s="785"/>
      <c r="AK35" s="785"/>
      <c r="AL35" s="785"/>
      <c r="AM35" s="785"/>
      <c r="AN35" s="785"/>
      <c r="AO35" s="785"/>
      <c r="AP35" s="785"/>
      <c r="AQ35" s="785"/>
    </row>
    <row r="36" spans="3:43" ht="18" customHeight="1" x14ac:dyDescent="0.15">
      <c r="C36" s="113"/>
      <c r="D36" s="113"/>
      <c r="E36" s="30"/>
      <c r="F36" s="112"/>
      <c r="G36" s="111"/>
      <c r="H36" s="111"/>
      <c r="I36" s="30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3:43" ht="18" customHeight="1" x14ac:dyDescent="0.15">
      <c r="C37" s="110"/>
      <c r="D37" s="110"/>
      <c r="E37" s="110"/>
      <c r="F37" s="109" t="s">
        <v>16</v>
      </c>
      <c r="G37" s="816">
        <f>SUM(G39:H45)</f>
        <v>0</v>
      </c>
      <c r="H37" s="817"/>
      <c r="I37" s="816">
        <f>SUM(I39:J45)</f>
        <v>0</v>
      </c>
      <c r="J37" s="818"/>
      <c r="K37" s="819" t="s">
        <v>17</v>
      </c>
      <c r="L37" s="820"/>
      <c r="M37" s="816">
        <f>SUM(M39:N45)</f>
        <v>0</v>
      </c>
      <c r="N37" s="817"/>
      <c r="O37" s="816">
        <f>SUM(O39:P45)</f>
        <v>0</v>
      </c>
      <c r="P37" s="818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</row>
    <row r="38" spans="3:43" ht="18" customHeight="1" x14ac:dyDescent="0.15">
      <c r="C38" s="821" t="s">
        <v>67</v>
      </c>
      <c r="D38" s="821"/>
      <c r="E38" s="763">
        <f>SUM(E39:E45)</f>
        <v>0</v>
      </c>
      <c r="F38" s="764">
        <f>SUM(F39:F45)</f>
        <v>0</v>
      </c>
      <c r="G38" s="822" t="s">
        <v>23</v>
      </c>
      <c r="H38" s="823"/>
      <c r="I38" s="822" t="s">
        <v>61</v>
      </c>
      <c r="J38" s="824"/>
      <c r="K38" s="825">
        <f>SUM(K39:L45)</f>
        <v>0</v>
      </c>
      <c r="L38" s="826"/>
      <c r="M38" s="822" t="s">
        <v>23</v>
      </c>
      <c r="N38" s="823"/>
      <c r="O38" s="822" t="s">
        <v>61</v>
      </c>
      <c r="P38" s="824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</row>
    <row r="39" spans="3:43" ht="18" customHeight="1" x14ac:dyDescent="0.15">
      <c r="C39" s="809" t="s">
        <v>62</v>
      </c>
      <c r="D39" s="810"/>
      <c r="E39" s="762">
        <f>SUM(F39,K39)</f>
        <v>0</v>
      </c>
      <c r="F39" s="106">
        <f>SUM(G39,I39)</f>
        <v>0</v>
      </c>
      <c r="G39" s="811"/>
      <c r="H39" s="812"/>
      <c r="I39" s="811"/>
      <c r="J39" s="812"/>
      <c r="K39" s="795">
        <f>SUM(M39,O39)</f>
        <v>0</v>
      </c>
      <c r="L39" s="796"/>
      <c r="M39" s="811"/>
      <c r="N39" s="812"/>
      <c r="O39" s="811"/>
      <c r="P39" s="813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</row>
    <row r="40" spans="3:43" ht="18" customHeight="1" x14ac:dyDescent="0.15">
      <c r="C40" s="806" t="s">
        <v>63</v>
      </c>
      <c r="D40" s="807"/>
      <c r="E40" s="762">
        <f t="shared" ref="E40:E44" si="4">SUM(F40,K40)</f>
        <v>0</v>
      </c>
      <c r="F40" s="106">
        <f t="shared" ref="F40:F44" si="5">SUM(G40,I40)</f>
        <v>0</v>
      </c>
      <c r="G40" s="804"/>
      <c r="H40" s="805"/>
      <c r="I40" s="804"/>
      <c r="J40" s="805"/>
      <c r="K40" s="795">
        <f t="shared" ref="K40:K44" si="6">SUM(M40,O40)</f>
        <v>0</v>
      </c>
      <c r="L40" s="796"/>
      <c r="M40" s="804"/>
      <c r="N40" s="805"/>
      <c r="O40" s="804"/>
      <c r="P40" s="808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</row>
    <row r="41" spans="3:43" ht="18" customHeight="1" x14ac:dyDescent="0.15">
      <c r="C41" s="806" t="s">
        <v>18</v>
      </c>
      <c r="D41" s="807"/>
      <c r="E41" s="765">
        <f t="shared" si="4"/>
        <v>0</v>
      </c>
      <c r="F41" s="106">
        <f t="shared" si="5"/>
        <v>0</v>
      </c>
      <c r="G41" s="793"/>
      <c r="H41" s="794"/>
      <c r="I41" s="793"/>
      <c r="J41" s="794"/>
      <c r="K41" s="795">
        <f t="shared" si="6"/>
        <v>0</v>
      </c>
      <c r="L41" s="796"/>
      <c r="M41" s="793"/>
      <c r="N41" s="794"/>
      <c r="O41" s="793"/>
      <c r="P41" s="797"/>
      <c r="Q41" s="99"/>
      <c r="R41" s="99"/>
      <c r="S41" s="99"/>
      <c r="T41" s="99"/>
      <c r="U41" s="99"/>
      <c r="V41" s="99"/>
      <c r="W41" s="99"/>
      <c r="X41" s="100"/>
      <c r="Y41" s="99"/>
      <c r="Z41" s="99"/>
      <c r="AA41" s="99"/>
      <c r="AB41" s="99"/>
      <c r="AC41" s="99"/>
      <c r="AD41" s="99"/>
      <c r="AE41" s="99"/>
      <c r="AF41" s="99"/>
    </row>
    <row r="42" spans="3:43" ht="18" customHeight="1" x14ac:dyDescent="0.15">
      <c r="C42" s="791" t="s">
        <v>19</v>
      </c>
      <c r="D42" s="792"/>
      <c r="E42" s="762">
        <f t="shared" si="4"/>
        <v>0</v>
      </c>
      <c r="F42" s="106">
        <f t="shared" si="5"/>
        <v>0</v>
      </c>
      <c r="G42" s="804"/>
      <c r="H42" s="805"/>
      <c r="I42" s="804"/>
      <c r="J42" s="805"/>
      <c r="K42" s="795">
        <f t="shared" si="6"/>
        <v>0</v>
      </c>
      <c r="L42" s="796"/>
      <c r="M42" s="804"/>
      <c r="N42" s="805"/>
      <c r="O42" s="804"/>
      <c r="P42" s="808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</row>
    <row r="43" spans="3:43" ht="18" customHeight="1" x14ac:dyDescent="0.15">
      <c r="C43" s="791" t="s">
        <v>64</v>
      </c>
      <c r="D43" s="792"/>
      <c r="E43" s="762">
        <f t="shared" si="4"/>
        <v>0</v>
      </c>
      <c r="F43" s="106">
        <f t="shared" si="5"/>
        <v>0</v>
      </c>
      <c r="G43" s="804"/>
      <c r="H43" s="805"/>
      <c r="I43" s="804"/>
      <c r="J43" s="805"/>
      <c r="K43" s="795">
        <f t="shared" si="6"/>
        <v>0</v>
      </c>
      <c r="L43" s="796"/>
      <c r="M43" s="804"/>
      <c r="N43" s="805"/>
      <c r="O43" s="804"/>
      <c r="P43" s="808"/>
      <c r="Q43" s="99"/>
      <c r="R43" s="99"/>
      <c r="S43" s="99"/>
      <c r="T43" s="99"/>
      <c r="U43" s="107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</row>
    <row r="44" spans="3:43" ht="18" customHeight="1" x14ac:dyDescent="0.15">
      <c r="C44" s="791" t="s">
        <v>65</v>
      </c>
      <c r="D44" s="792"/>
      <c r="E44" s="765">
        <f t="shared" si="4"/>
        <v>0</v>
      </c>
      <c r="F44" s="106">
        <f t="shared" si="5"/>
        <v>0</v>
      </c>
      <c r="G44" s="793"/>
      <c r="H44" s="794"/>
      <c r="I44" s="793"/>
      <c r="J44" s="794"/>
      <c r="K44" s="795">
        <f t="shared" si="6"/>
        <v>0</v>
      </c>
      <c r="L44" s="796"/>
      <c r="M44" s="793"/>
      <c r="N44" s="794"/>
      <c r="O44" s="793"/>
      <c r="P44" s="797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</row>
    <row r="45" spans="3:43" ht="18" customHeight="1" x14ac:dyDescent="0.15">
      <c r="C45" s="800" t="s">
        <v>70</v>
      </c>
      <c r="D45" s="801"/>
      <c r="E45" s="765">
        <f>SUM(F45,K45)</f>
        <v>0</v>
      </c>
      <c r="F45" s="106">
        <f>SUM(G45,I45)</f>
        <v>0</v>
      </c>
      <c r="G45" s="789"/>
      <c r="H45" s="802"/>
      <c r="I45" s="789"/>
      <c r="J45" s="790"/>
      <c r="K45" s="795">
        <f>SUM(M45,O45)</f>
        <v>0</v>
      </c>
      <c r="L45" s="796"/>
      <c r="M45" s="789"/>
      <c r="N45" s="803"/>
      <c r="O45" s="789"/>
      <c r="P45" s="790"/>
      <c r="Q45" s="99"/>
      <c r="R45" s="99"/>
      <c r="S45" s="99"/>
      <c r="T45" s="99"/>
      <c r="U45" s="99"/>
      <c r="V45" s="99"/>
      <c r="W45" s="99"/>
      <c r="X45" s="100"/>
      <c r="Y45" s="99"/>
      <c r="Z45" s="99"/>
      <c r="AA45" s="99"/>
      <c r="AB45" s="99"/>
      <c r="AC45" s="99"/>
      <c r="AD45" s="99"/>
      <c r="AE45" s="99"/>
      <c r="AF45" s="99"/>
    </row>
    <row r="46" spans="3:43" ht="18" customHeight="1" x14ac:dyDescent="0.15">
      <c r="C46" s="105"/>
      <c r="D46" s="105"/>
      <c r="E46" s="104"/>
      <c r="F46" s="103"/>
      <c r="G46" s="101"/>
      <c r="H46" s="101"/>
      <c r="I46" s="101"/>
      <c r="J46" s="101"/>
      <c r="K46" s="102"/>
      <c r="L46" s="102"/>
      <c r="M46" s="101"/>
      <c r="N46" s="101"/>
      <c r="O46" s="101"/>
      <c r="P46" s="101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99"/>
      <c r="AD46" s="99"/>
      <c r="AE46" s="99"/>
      <c r="AF46" s="99"/>
    </row>
  </sheetData>
  <dataConsolidate/>
  <mergeCells count="292">
    <mergeCell ref="Y24:AB24"/>
    <mergeCell ref="AC24:AF24"/>
    <mergeCell ref="AJ3:AK3"/>
    <mergeCell ref="AL3:AM3"/>
    <mergeCell ref="AN3:AO3"/>
    <mergeCell ref="AP3:AQ3"/>
    <mergeCell ref="AR3:AS3"/>
    <mergeCell ref="AT3:AU3"/>
    <mergeCell ref="I3:L3"/>
    <mergeCell ref="K8:L8"/>
    <mergeCell ref="M8:N8"/>
    <mergeCell ref="I9:J9"/>
    <mergeCell ref="K9:L9"/>
    <mergeCell ref="M9:N9"/>
    <mergeCell ref="I10:J10"/>
    <mergeCell ref="K10:L10"/>
    <mergeCell ref="M10:N10"/>
    <mergeCell ref="I11:J11"/>
    <mergeCell ref="K11:L11"/>
    <mergeCell ref="M11:N11"/>
    <mergeCell ref="I12:J12"/>
    <mergeCell ref="K12:L12"/>
    <mergeCell ref="O17:P17"/>
    <mergeCell ref="O18:P18"/>
    <mergeCell ref="C9:D9"/>
    <mergeCell ref="C10:D10"/>
    <mergeCell ref="C11:D11"/>
    <mergeCell ref="C12:D12"/>
    <mergeCell ref="C18:D18"/>
    <mergeCell ref="I20:J20"/>
    <mergeCell ref="K19:L19"/>
    <mergeCell ref="K20:L20"/>
    <mergeCell ref="I4:J4"/>
    <mergeCell ref="K4:L4"/>
    <mergeCell ref="C5:D5"/>
    <mergeCell ref="C6:D6"/>
    <mergeCell ref="I6:J6"/>
    <mergeCell ref="K6:L6"/>
    <mergeCell ref="C15:D15"/>
    <mergeCell ref="I15:J15"/>
    <mergeCell ref="K15:L15"/>
    <mergeCell ref="C17:D17"/>
    <mergeCell ref="C7:D7"/>
    <mergeCell ref="C8:D8"/>
    <mergeCell ref="C19:D19"/>
    <mergeCell ref="C20:D20"/>
    <mergeCell ref="I19:J19"/>
    <mergeCell ref="I8:J8"/>
    <mergeCell ref="I17:J17"/>
    <mergeCell ref="I18:J18"/>
    <mergeCell ref="I21:J21"/>
    <mergeCell ref="K17:L17"/>
    <mergeCell ref="K18:L18"/>
    <mergeCell ref="O19:P19"/>
    <mergeCell ref="O20:P20"/>
    <mergeCell ref="M19:N19"/>
    <mergeCell ref="M20:N20"/>
    <mergeCell ref="M17:N17"/>
    <mergeCell ref="M18:N18"/>
    <mergeCell ref="K21:L21"/>
    <mergeCell ref="M21:N21"/>
    <mergeCell ref="O11:P11"/>
    <mergeCell ref="M3:P3"/>
    <mergeCell ref="Q3:T3"/>
    <mergeCell ref="U3:X3"/>
    <mergeCell ref="Y3:AB3"/>
    <mergeCell ref="Y4:Z4"/>
    <mergeCell ref="AA4:AB4"/>
    <mergeCell ref="U6:V6"/>
    <mergeCell ref="W6:X6"/>
    <mergeCell ref="M6:N6"/>
    <mergeCell ref="O6:P6"/>
    <mergeCell ref="Q6:R6"/>
    <mergeCell ref="S6:T6"/>
    <mergeCell ref="Y6:Z6"/>
    <mergeCell ref="AA6:AB6"/>
    <mergeCell ref="O8:P8"/>
    <mergeCell ref="Q8:R8"/>
    <mergeCell ref="S8:T8"/>
    <mergeCell ref="U8:V8"/>
    <mergeCell ref="W8:X8"/>
    <mergeCell ref="Y8:Z8"/>
    <mergeCell ref="AA8:AB8"/>
    <mergeCell ref="O10:P10"/>
    <mergeCell ref="Q10:R10"/>
    <mergeCell ref="AC3:AF3"/>
    <mergeCell ref="M4:N4"/>
    <mergeCell ref="O4:P4"/>
    <mergeCell ref="Q4:R4"/>
    <mergeCell ref="S4:T4"/>
    <mergeCell ref="U4:V4"/>
    <mergeCell ref="W4:X4"/>
    <mergeCell ref="AC4:AD4"/>
    <mergeCell ref="AE4:AF4"/>
    <mergeCell ref="AC6:AD6"/>
    <mergeCell ref="AE6:AF6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C8:AD8"/>
    <mergeCell ref="AE8:AF8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S10:T10"/>
    <mergeCell ref="U10:V10"/>
    <mergeCell ref="W10:X10"/>
    <mergeCell ref="Y10:Z10"/>
    <mergeCell ref="AA10:AB10"/>
    <mergeCell ref="AC10:AD10"/>
    <mergeCell ref="AE10:AF10"/>
    <mergeCell ref="Q11:R11"/>
    <mergeCell ref="S11:T11"/>
    <mergeCell ref="U11:V11"/>
    <mergeCell ref="W11:X11"/>
    <mergeCell ref="Y11:Z11"/>
    <mergeCell ref="AA11:AB11"/>
    <mergeCell ref="AC11:AD11"/>
    <mergeCell ref="AE11:AF11"/>
    <mergeCell ref="AE12:AF12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5:AF15"/>
    <mergeCell ref="C16:D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Q17:R17"/>
    <mergeCell ref="S17:T17"/>
    <mergeCell ref="U17:V17"/>
    <mergeCell ref="W17:X17"/>
    <mergeCell ref="Y17:Z17"/>
    <mergeCell ref="AA17:AB17"/>
    <mergeCell ref="AC17:AD17"/>
    <mergeCell ref="AE17:AF17"/>
    <mergeCell ref="Q18:R18"/>
    <mergeCell ref="S18:T18"/>
    <mergeCell ref="U18:V18"/>
    <mergeCell ref="W18:X18"/>
    <mergeCell ref="Y18:Z18"/>
    <mergeCell ref="AA18:AB18"/>
    <mergeCell ref="AC18:AD18"/>
    <mergeCell ref="AE18:AF18"/>
    <mergeCell ref="AC20:AD20"/>
    <mergeCell ref="AE20:AF20"/>
    <mergeCell ref="Q19:R19"/>
    <mergeCell ref="S19:T19"/>
    <mergeCell ref="U19:V19"/>
    <mergeCell ref="W19:X19"/>
    <mergeCell ref="Y19:Z19"/>
    <mergeCell ref="AA19:AB19"/>
    <mergeCell ref="Y21:Z21"/>
    <mergeCell ref="AA21:AB21"/>
    <mergeCell ref="AC19:AD19"/>
    <mergeCell ref="AE19:AF19"/>
    <mergeCell ref="Q20:R20"/>
    <mergeCell ref="S20:T20"/>
    <mergeCell ref="U20:V20"/>
    <mergeCell ref="W20:X20"/>
    <mergeCell ref="Y20:Z20"/>
    <mergeCell ref="AA20:AB20"/>
    <mergeCell ref="AC21:AD21"/>
    <mergeCell ref="AE21:AF21"/>
    <mergeCell ref="C26:D26"/>
    <mergeCell ref="C27:D27"/>
    <mergeCell ref="C28:D28"/>
    <mergeCell ref="C29:D29"/>
    <mergeCell ref="Q21:R21"/>
    <mergeCell ref="S21:T21"/>
    <mergeCell ref="U21:V21"/>
    <mergeCell ref="W21:X21"/>
    <mergeCell ref="C30:D30"/>
    <mergeCell ref="G25:H25"/>
    <mergeCell ref="C21:D21"/>
    <mergeCell ref="I24:L24"/>
    <mergeCell ref="M24:P24"/>
    <mergeCell ref="Q24:T24"/>
    <mergeCell ref="U24:X24"/>
    <mergeCell ref="O21:P21"/>
    <mergeCell ref="C31:D31"/>
    <mergeCell ref="C32:D32"/>
    <mergeCell ref="C33:D33"/>
    <mergeCell ref="G37:H37"/>
    <mergeCell ref="I37:J37"/>
    <mergeCell ref="K37:L37"/>
    <mergeCell ref="M37:N37"/>
    <mergeCell ref="O37:P37"/>
    <mergeCell ref="C38:D38"/>
    <mergeCell ref="G38:H38"/>
    <mergeCell ref="I38:J38"/>
    <mergeCell ref="K38:L38"/>
    <mergeCell ref="M38:N38"/>
    <mergeCell ref="O38:P38"/>
    <mergeCell ref="C39:D39"/>
    <mergeCell ref="G39:H39"/>
    <mergeCell ref="I39:J39"/>
    <mergeCell ref="K39:L39"/>
    <mergeCell ref="M39:N39"/>
    <mergeCell ref="O39:P39"/>
    <mergeCell ref="C40:D40"/>
    <mergeCell ref="G40:H40"/>
    <mergeCell ref="I40:J40"/>
    <mergeCell ref="K40:L40"/>
    <mergeCell ref="M40:N40"/>
    <mergeCell ref="O40:P40"/>
    <mergeCell ref="M41:N41"/>
    <mergeCell ref="O41:P41"/>
    <mergeCell ref="M43:N43"/>
    <mergeCell ref="O43:P43"/>
    <mergeCell ref="C42:D42"/>
    <mergeCell ref="G42:H42"/>
    <mergeCell ref="I42:J42"/>
    <mergeCell ref="K42:L42"/>
    <mergeCell ref="M42:N42"/>
    <mergeCell ref="O42:P42"/>
    <mergeCell ref="AH32:AQ35"/>
    <mergeCell ref="I1:AF2"/>
    <mergeCell ref="C1:C2"/>
    <mergeCell ref="O45:P45"/>
    <mergeCell ref="C44:D44"/>
    <mergeCell ref="G44:H44"/>
    <mergeCell ref="I44:J44"/>
    <mergeCell ref="K44:L44"/>
    <mergeCell ref="M44:N44"/>
    <mergeCell ref="O44:P44"/>
    <mergeCell ref="G4:H4"/>
    <mergeCell ref="C45:D45"/>
    <mergeCell ref="G45:H45"/>
    <mergeCell ref="I45:J45"/>
    <mergeCell ref="K45:L45"/>
    <mergeCell ref="M45:N45"/>
    <mergeCell ref="C43:D43"/>
    <mergeCell ref="G43:H43"/>
    <mergeCell ref="I43:J43"/>
    <mergeCell ref="K43:L43"/>
    <mergeCell ref="C41:D41"/>
    <mergeCell ref="G41:H41"/>
    <mergeCell ref="I41:J41"/>
    <mergeCell ref="K41:L41"/>
  </mergeCells>
  <phoneticPr fontId="1"/>
  <dataValidations count="1">
    <dataValidation imeMode="disabled" allowBlank="1" showInputMessage="1" showErrorMessage="1" sqref="E6:AF12 E15:AF21 E26:AF33 E39:P45"/>
  </dataValidations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O74"/>
  <sheetViews>
    <sheetView showGridLines="0" topLeftCell="A22" zoomScale="105" zoomScaleNormal="105" workbookViewId="0">
      <selection activeCell="AC33" sqref="AC33"/>
    </sheetView>
  </sheetViews>
  <sheetFormatPr defaultRowHeight="13.5" x14ac:dyDescent="0.15"/>
  <cols>
    <col min="1" max="1" width="0.375" style="29" customWidth="1"/>
    <col min="2" max="3" width="3.125" style="29" customWidth="1"/>
    <col min="4" max="4" width="6.5" style="29" customWidth="1"/>
    <col min="5" max="6" width="1.375" style="29" customWidth="1"/>
    <col min="7" max="7" width="17.625" style="29" customWidth="1"/>
    <col min="8" max="8" width="5.5" style="29" customWidth="1"/>
    <col min="9" max="9" width="8.125" style="149" customWidth="1"/>
    <col min="10" max="21" width="3.5" style="29" customWidth="1"/>
    <col min="22" max="22" width="8" style="29" customWidth="1"/>
    <col min="23" max="23" width="0.25" style="22" customWidth="1"/>
    <col min="24" max="24" width="6.25" style="22" customWidth="1"/>
    <col min="25" max="25" width="1.25" style="22" customWidth="1"/>
    <col min="26" max="26" width="2.25" style="22" customWidth="1"/>
    <col min="27" max="27" width="7.375" style="22" customWidth="1"/>
    <col min="28" max="28" width="10" style="22" customWidth="1"/>
    <col min="29" max="29" width="5.625" style="22" customWidth="1"/>
    <col min="30" max="30" width="2.5" style="22" customWidth="1"/>
    <col min="31" max="31" width="3" style="22" customWidth="1"/>
    <col min="32" max="32" width="8.75" style="22" customWidth="1"/>
    <col min="33" max="34" width="2.5" style="22" customWidth="1"/>
    <col min="35" max="35" width="6.75" style="22" customWidth="1"/>
    <col min="36" max="37" width="3.375" style="22" customWidth="1"/>
    <col min="38" max="40" width="6.75" style="22" customWidth="1"/>
    <col min="41" max="16384" width="9" style="22"/>
  </cols>
  <sheetData>
    <row r="1" spans="1:41" ht="1.5" customHeight="1" thickBot="1" x14ac:dyDescent="0.2"/>
    <row r="2" spans="1:41" ht="30" customHeight="1" thickBot="1" x14ac:dyDescent="0.2">
      <c r="A2" s="594"/>
      <c r="B2" s="887" t="s">
        <v>311</v>
      </c>
      <c r="C2" s="887"/>
      <c r="D2" s="887"/>
      <c r="E2" s="887"/>
      <c r="F2" s="887"/>
      <c r="G2" s="887"/>
      <c r="H2" s="888"/>
      <c r="I2" s="288" t="s">
        <v>133</v>
      </c>
      <c r="J2" s="919" t="s">
        <v>36</v>
      </c>
      <c r="K2" s="919"/>
      <c r="L2" s="919"/>
      <c r="M2" s="920">
        <f>入力ページ!F20</f>
        <v>0</v>
      </c>
      <c r="N2" s="920"/>
      <c r="O2" s="354" t="s">
        <v>28</v>
      </c>
      <c r="P2" s="921" t="s">
        <v>37</v>
      </c>
      <c r="Q2" s="921"/>
      <c r="R2" s="921"/>
      <c r="S2" s="920">
        <f>入力ページ!M20</f>
        <v>0</v>
      </c>
      <c r="T2" s="920"/>
      <c r="U2" s="355" t="s">
        <v>28</v>
      </c>
      <c r="V2" s="22"/>
      <c r="W2" s="29"/>
      <c r="Z2" s="1010" t="s">
        <v>304</v>
      </c>
      <c r="AA2" s="1010"/>
      <c r="AB2" s="1010"/>
      <c r="AC2" s="1010"/>
      <c r="AD2" s="1010"/>
      <c r="AE2" s="1010"/>
      <c r="AF2" s="1010"/>
      <c r="AG2" s="701"/>
    </row>
    <row r="3" spans="1:41" ht="3.75" customHeight="1" x14ac:dyDescent="0.15">
      <c r="A3" s="594"/>
      <c r="B3" s="594"/>
      <c r="C3" s="594"/>
      <c r="D3" s="594"/>
      <c r="E3" s="594"/>
      <c r="F3" s="594"/>
      <c r="G3" s="594"/>
      <c r="H3" s="594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Z3" s="1010"/>
      <c r="AA3" s="1010"/>
      <c r="AB3" s="1010"/>
      <c r="AC3" s="1010"/>
      <c r="AD3" s="1010"/>
      <c r="AE3" s="1010"/>
      <c r="AF3" s="1010"/>
      <c r="AG3" s="701"/>
    </row>
    <row r="4" spans="1:41" ht="18" customHeight="1" thickBot="1" x14ac:dyDescent="0.25">
      <c r="C4" s="918" t="s">
        <v>122</v>
      </c>
      <c r="D4" s="918"/>
      <c r="E4" s="918"/>
      <c r="F4" s="918"/>
      <c r="G4" s="918"/>
      <c r="H4" s="1017">
        <f>入力ページ!F9</f>
        <v>0</v>
      </c>
      <c r="I4" s="1017"/>
      <c r="J4" s="1017"/>
      <c r="K4" s="1017"/>
      <c r="L4" s="1017"/>
      <c r="M4" s="1017"/>
      <c r="N4" s="1017"/>
      <c r="O4" s="1017"/>
      <c r="P4" s="1017"/>
      <c r="Q4" s="1017"/>
      <c r="R4" s="1017"/>
      <c r="S4" s="179" t="s">
        <v>121</v>
      </c>
      <c r="T4" s="917"/>
      <c r="U4" s="917"/>
      <c r="V4" s="917"/>
      <c r="Y4" s="31"/>
      <c r="Z4" s="1010"/>
      <c r="AA4" s="1010"/>
      <c r="AB4" s="1010"/>
      <c r="AC4" s="1010"/>
      <c r="AD4" s="1010"/>
      <c r="AE4" s="1010"/>
      <c r="AF4" s="1010"/>
      <c r="AG4" s="701"/>
      <c r="AH4" s="358"/>
      <c r="AI4" s="358"/>
      <c r="AJ4" s="358"/>
      <c r="AK4" s="358"/>
      <c r="AL4" s="358"/>
      <c r="AM4" s="358"/>
      <c r="AN4"/>
      <c r="AO4"/>
    </row>
    <row r="5" spans="1:41" ht="14.25" customHeight="1" x14ac:dyDescent="0.15">
      <c r="B5" s="990" t="s">
        <v>120</v>
      </c>
      <c r="C5" s="943"/>
      <c r="D5" s="943"/>
      <c r="E5" s="943"/>
      <c r="F5" s="943"/>
      <c r="G5" s="944"/>
      <c r="H5" s="994" t="s">
        <v>119</v>
      </c>
      <c r="I5" s="995" t="s">
        <v>118</v>
      </c>
      <c r="J5" s="998" t="s">
        <v>117</v>
      </c>
      <c r="K5" s="999"/>
      <c r="L5" s="1015" t="s">
        <v>116</v>
      </c>
      <c r="M5" s="999"/>
      <c r="N5" s="1015" t="s">
        <v>115</v>
      </c>
      <c r="O5" s="999"/>
      <c r="P5" s="1015" t="s">
        <v>114</v>
      </c>
      <c r="Q5" s="999"/>
      <c r="R5" s="1015" t="s">
        <v>113</v>
      </c>
      <c r="S5" s="999"/>
      <c r="T5" s="1015" t="s">
        <v>112</v>
      </c>
      <c r="U5" s="1016"/>
      <c r="V5" s="178"/>
      <c r="X5" s="362"/>
      <c r="Y5" s="282"/>
      <c r="Z5" s="877" t="s">
        <v>31</v>
      </c>
      <c r="AA5" s="417" t="s">
        <v>134</v>
      </c>
      <c r="AB5" s="371">
        <f>◎施設管理!C6</f>
        <v>100</v>
      </c>
      <c r="AC5" s="702">
        <f>SUM(V10,V139)</f>
        <v>0</v>
      </c>
      <c r="AD5" s="377" t="s">
        <v>28</v>
      </c>
      <c r="AE5" s="292" t="s">
        <v>39</v>
      </c>
      <c r="AF5" s="374">
        <f>AB5*AC5</f>
        <v>0</v>
      </c>
      <c r="AG5" s="383" t="s">
        <v>15</v>
      </c>
      <c r="AH5" s="8"/>
      <c r="AI5" s="8"/>
      <c r="AJ5" s="8"/>
      <c r="AK5" s="8"/>
    </row>
    <row r="6" spans="1:41" ht="14.25" customHeight="1" x14ac:dyDescent="0.15">
      <c r="B6" s="991"/>
      <c r="C6" s="969"/>
      <c r="D6" s="969"/>
      <c r="E6" s="969"/>
      <c r="F6" s="969"/>
      <c r="G6" s="970"/>
      <c r="H6" s="939"/>
      <c r="I6" s="996"/>
      <c r="J6" s="985" t="str">
        <f>IF(入力ページ!D47=" ","／",入力ページ!D49)</f>
        <v/>
      </c>
      <c r="K6" s="986"/>
      <c r="L6" s="987" t="str">
        <f>IF(入力ページ!D55=" ","／",入力ページ!D57)</f>
        <v/>
      </c>
      <c r="M6" s="986"/>
      <c r="N6" s="987" t="str">
        <f>IF(入力ページ!D63=" ","／",入力ページ!D65)</f>
        <v/>
      </c>
      <c r="O6" s="986"/>
      <c r="P6" s="987" t="s">
        <v>301</v>
      </c>
      <c r="Q6" s="986"/>
      <c r="R6" s="987" t="s">
        <v>302</v>
      </c>
      <c r="S6" s="988"/>
      <c r="T6" s="987" t="s">
        <v>303</v>
      </c>
      <c r="U6" s="988"/>
      <c r="V6" s="177" t="s">
        <v>111</v>
      </c>
      <c r="X6" s="362"/>
      <c r="Y6" s="282"/>
      <c r="Z6" s="878"/>
      <c r="AA6" s="419" t="s">
        <v>44</v>
      </c>
      <c r="AB6" s="371">
        <f>◎施設管理!D6</f>
        <v>200</v>
      </c>
      <c r="AC6" s="703">
        <f>V15</f>
        <v>0</v>
      </c>
      <c r="AD6" s="378" t="s">
        <v>28</v>
      </c>
      <c r="AE6" s="292" t="s">
        <v>38</v>
      </c>
      <c r="AF6" s="374">
        <f>AB6*AC6</f>
        <v>0</v>
      </c>
      <c r="AG6" s="383" t="s">
        <v>15</v>
      </c>
      <c r="AH6" s="8"/>
      <c r="AI6" s="8"/>
      <c r="AJ6" s="8"/>
      <c r="AK6" s="8"/>
    </row>
    <row r="7" spans="1:41" ht="14.25" customHeight="1" thickBot="1" x14ac:dyDescent="0.2">
      <c r="B7" s="992"/>
      <c r="C7" s="977"/>
      <c r="D7" s="977"/>
      <c r="E7" s="977"/>
      <c r="F7" s="977"/>
      <c r="G7" s="993"/>
      <c r="H7" s="946"/>
      <c r="I7" s="997"/>
      <c r="J7" s="176" t="s">
        <v>16</v>
      </c>
      <c r="K7" s="174" t="s">
        <v>17</v>
      </c>
      <c r="L7" s="173" t="s">
        <v>16</v>
      </c>
      <c r="M7" s="174" t="s">
        <v>17</v>
      </c>
      <c r="N7" s="173" t="s">
        <v>16</v>
      </c>
      <c r="O7" s="174" t="s">
        <v>17</v>
      </c>
      <c r="P7" s="175" t="s">
        <v>16</v>
      </c>
      <c r="Q7" s="174" t="s">
        <v>17</v>
      </c>
      <c r="R7" s="173" t="s">
        <v>16</v>
      </c>
      <c r="S7" s="174" t="s">
        <v>17</v>
      </c>
      <c r="T7" s="173" t="s">
        <v>16</v>
      </c>
      <c r="U7" s="172" t="s">
        <v>17</v>
      </c>
      <c r="V7" s="171"/>
      <c r="X7" s="363"/>
      <c r="Y7" s="301"/>
      <c r="Z7" s="878"/>
      <c r="AA7" s="417" t="s">
        <v>305</v>
      </c>
      <c r="AB7" s="371">
        <f>◎施設管理!E6</f>
        <v>400</v>
      </c>
      <c r="AC7" s="703">
        <f>SUM(集計表!I11:AF11)</f>
        <v>0</v>
      </c>
      <c r="AD7" s="377" t="s">
        <v>28</v>
      </c>
      <c r="AE7" s="292" t="s">
        <v>39</v>
      </c>
      <c r="AF7" s="374">
        <f>AB7*AC7</f>
        <v>0</v>
      </c>
      <c r="AG7" s="383" t="s">
        <v>15</v>
      </c>
      <c r="AH7" s="8"/>
      <c r="AI7" s="8"/>
      <c r="AJ7" s="8"/>
      <c r="AK7" s="8"/>
    </row>
    <row r="8" spans="1:41" ht="14.25" customHeight="1" thickTop="1" x14ac:dyDescent="0.15">
      <c r="B8" s="978" t="s">
        <v>110</v>
      </c>
      <c r="C8" s="933" t="s">
        <v>107</v>
      </c>
      <c r="D8" s="934" t="s">
        <v>101</v>
      </c>
      <c r="E8" s="936" t="s">
        <v>106</v>
      </c>
      <c r="F8" s="937"/>
      <c r="G8" s="938"/>
      <c r="H8" s="939" t="s">
        <v>105</v>
      </c>
      <c r="I8" s="924">
        <f>◎施設管理!F6</f>
        <v>350</v>
      </c>
      <c r="J8" s="725">
        <f>SUM(集計表!I16:J17)</f>
        <v>0</v>
      </c>
      <c r="K8" s="726">
        <f>SUM(集計表!K16:L17)</f>
        <v>0</v>
      </c>
      <c r="L8" s="727">
        <f>SUM(集計表!M16:N17)</f>
        <v>0</v>
      </c>
      <c r="M8" s="728">
        <f>SUM(集計表!O16:P17)</f>
        <v>0</v>
      </c>
      <c r="N8" s="729">
        <f>SUM(集計表!Q16:R17)</f>
        <v>0</v>
      </c>
      <c r="O8" s="726">
        <f>SUM(集計表!S16:T17)</f>
        <v>0</v>
      </c>
      <c r="P8" s="727">
        <f>SUM(集計表!U16:V17)</f>
        <v>0</v>
      </c>
      <c r="Q8" s="728">
        <f>SUM(集計表!W16:X17)</f>
        <v>0</v>
      </c>
      <c r="R8" s="729">
        <f>SUM(集計表!Y16:Z17)</f>
        <v>0</v>
      </c>
      <c r="S8" s="726">
        <f>SUM(集計表!AA16:AB17)</f>
        <v>0</v>
      </c>
      <c r="T8" s="727">
        <f>SUM(集計表!AC16:AD17)</f>
        <v>0</v>
      </c>
      <c r="U8" s="728">
        <f>SUM(集計表!AE16:AF17)</f>
        <v>0</v>
      </c>
      <c r="V8" s="229"/>
      <c r="W8" s="10"/>
      <c r="X8" s="364"/>
      <c r="Y8" s="302"/>
      <c r="Z8" s="878"/>
      <c r="AA8" s="417" t="s">
        <v>135</v>
      </c>
      <c r="AB8" s="371">
        <f>◎施設管理!E6</f>
        <v>400</v>
      </c>
      <c r="AC8" s="703">
        <f>SUM(集計表!I12:AF12)</f>
        <v>0</v>
      </c>
      <c r="AD8" s="377" t="s">
        <v>28</v>
      </c>
      <c r="AE8" s="292" t="s">
        <v>38</v>
      </c>
      <c r="AF8" s="374">
        <f>AB8*AC8</f>
        <v>0</v>
      </c>
      <c r="AG8" s="383" t="s">
        <v>15</v>
      </c>
      <c r="AH8" s="8"/>
      <c r="AI8" s="8"/>
      <c r="AJ8" s="8"/>
      <c r="AK8" s="8"/>
    </row>
    <row r="9" spans="1:41" ht="14.25" customHeight="1" x14ac:dyDescent="0.15">
      <c r="B9" s="979"/>
      <c r="C9" s="933"/>
      <c r="D9" s="935"/>
      <c r="E9" s="170"/>
      <c r="F9" s="163"/>
      <c r="G9" s="165" t="s">
        <v>99</v>
      </c>
      <c r="H9" s="939"/>
      <c r="I9" s="925"/>
      <c r="J9" s="230">
        <f>集計表!I16</f>
        <v>0</v>
      </c>
      <c r="K9" s="233">
        <f>集計表!K16</f>
        <v>0</v>
      </c>
      <c r="L9" s="268">
        <f>集計表!M16</f>
        <v>0</v>
      </c>
      <c r="M9" s="233">
        <f>集計表!O16</f>
        <v>0</v>
      </c>
      <c r="N9" s="268">
        <f>集計表!Q16</f>
        <v>0</v>
      </c>
      <c r="O9" s="233">
        <f>集計表!S16</f>
        <v>0</v>
      </c>
      <c r="P9" s="268">
        <f>集計表!U16</f>
        <v>0</v>
      </c>
      <c r="Q9" s="233">
        <f>集計表!W16</f>
        <v>0</v>
      </c>
      <c r="R9" s="268">
        <f>集計表!Y16</f>
        <v>0</v>
      </c>
      <c r="S9" s="232">
        <f>集計表!AA16</f>
        <v>0</v>
      </c>
      <c r="T9" s="234">
        <f>集計表!AC16</f>
        <v>0</v>
      </c>
      <c r="U9" s="231">
        <f>集計表!AE16</f>
        <v>0</v>
      </c>
      <c r="V9" s="235">
        <f>SUM(J9:U9)</f>
        <v>0</v>
      </c>
      <c r="W9" s="10"/>
      <c r="X9" s="365"/>
      <c r="Y9" s="302"/>
      <c r="Z9" s="915" t="s">
        <v>45</v>
      </c>
      <c r="AA9" s="420" t="s">
        <v>134</v>
      </c>
      <c r="AB9" s="372">
        <f>◎施設管理!F6</f>
        <v>350</v>
      </c>
      <c r="AC9" s="704">
        <f>SUM(V10,V13)</f>
        <v>0</v>
      </c>
      <c r="AD9" s="379" t="s">
        <v>28</v>
      </c>
      <c r="AE9" s="292" t="s">
        <v>39</v>
      </c>
      <c r="AF9" s="375">
        <f>AB9*AC9*Z11</f>
        <v>0</v>
      </c>
      <c r="AG9" s="384" t="s">
        <v>15</v>
      </c>
      <c r="AH9" s="8"/>
      <c r="AI9" s="8"/>
      <c r="AJ9" s="8"/>
      <c r="AK9" s="8"/>
    </row>
    <row r="10" spans="1:41" ht="14.25" customHeight="1" x14ac:dyDescent="0.15">
      <c r="B10" s="979"/>
      <c r="C10" s="933"/>
      <c r="D10" s="935"/>
      <c r="E10" s="170"/>
      <c r="F10" s="163"/>
      <c r="G10" s="162"/>
      <c r="H10" s="939"/>
      <c r="I10" s="356">
        <f>◎施設管理!G6</f>
        <v>200</v>
      </c>
      <c r="J10" s="236"/>
      <c r="K10" s="237">
        <f>SUM(J8,K8)</f>
        <v>0</v>
      </c>
      <c r="L10" s="238"/>
      <c r="M10" s="237">
        <f>SUM(L8,M8)</f>
        <v>0</v>
      </c>
      <c r="N10" s="238"/>
      <c r="O10" s="237">
        <f>SUM(N8,O8)</f>
        <v>0</v>
      </c>
      <c r="P10" s="238"/>
      <c r="Q10" s="237">
        <f>SUM(P8,Q8)</f>
        <v>0</v>
      </c>
      <c r="R10" s="238"/>
      <c r="S10" s="237">
        <f>SUM(R8,S8)</f>
        <v>0</v>
      </c>
      <c r="T10" s="238"/>
      <c r="U10" s="237">
        <f>SUM(T8,U8)</f>
        <v>0</v>
      </c>
      <c r="V10" s="235">
        <f>SUM(J10:U10)</f>
        <v>0</v>
      </c>
      <c r="W10" s="10"/>
      <c r="X10" s="366">
        <f>I8*V10</f>
        <v>0</v>
      </c>
      <c r="Y10" s="301"/>
      <c r="Z10" s="916"/>
      <c r="AA10" s="421" t="s">
        <v>44</v>
      </c>
      <c r="AB10" s="372">
        <f>◎施設管理!H6</f>
        <v>1250</v>
      </c>
      <c r="AC10" s="704">
        <f>V15</f>
        <v>0</v>
      </c>
      <c r="AD10" s="380" t="s">
        <v>28</v>
      </c>
      <c r="AE10" s="292" t="s">
        <v>39</v>
      </c>
      <c r="AF10" s="375">
        <f>AB10*AC10*Z11</f>
        <v>0</v>
      </c>
      <c r="AG10" s="384" t="s">
        <v>15</v>
      </c>
      <c r="AH10" s="8"/>
      <c r="AI10" s="8"/>
      <c r="AJ10" s="8"/>
      <c r="AK10" s="8"/>
    </row>
    <row r="11" spans="1:41" ht="14.25" customHeight="1" x14ac:dyDescent="0.15">
      <c r="B11" s="979"/>
      <c r="C11" s="933"/>
      <c r="D11" s="905"/>
      <c r="E11" s="160"/>
      <c r="F11" s="159"/>
      <c r="G11" s="169" t="s">
        <v>98</v>
      </c>
      <c r="H11" s="939"/>
      <c r="I11" s="168" t="s">
        <v>55</v>
      </c>
      <c r="J11" s="239">
        <f>集計表!I15</f>
        <v>0</v>
      </c>
      <c r="K11" s="270">
        <f>集計表!K15</f>
        <v>0</v>
      </c>
      <c r="L11" s="241">
        <f>集計表!M15</f>
        <v>0</v>
      </c>
      <c r="M11" s="270">
        <f>集計表!O15</f>
        <v>0</v>
      </c>
      <c r="N11" s="241">
        <f>集計表!Q15</f>
        <v>0</v>
      </c>
      <c r="O11" s="240">
        <f>集計表!S15</f>
        <v>0</v>
      </c>
      <c r="P11" s="269">
        <f>集計表!U15</f>
        <v>0</v>
      </c>
      <c r="Q11" s="240">
        <f>集計表!W15</f>
        <v>0</v>
      </c>
      <c r="R11" s="269">
        <f>集計表!Y15</f>
        <v>0</v>
      </c>
      <c r="S11" s="240">
        <f>集計表!AA15</f>
        <v>0</v>
      </c>
      <c r="T11" s="269">
        <f>集計表!AC15</f>
        <v>0</v>
      </c>
      <c r="U11" s="240">
        <f>集計表!AE15</f>
        <v>0</v>
      </c>
      <c r="V11" s="243">
        <f>SUM(J11:U11)</f>
        <v>0</v>
      </c>
      <c r="W11" s="10"/>
      <c r="X11" s="367"/>
      <c r="Y11" s="302"/>
      <c r="Z11" s="423">
        <f>入力ページ!F16</f>
        <v>0</v>
      </c>
      <c r="AA11" s="421" t="s">
        <v>306</v>
      </c>
      <c r="AB11" s="372">
        <f>◎施設管理!J6</f>
        <v>3000</v>
      </c>
      <c r="AC11" s="750">
        <f>SUM(集計表!I20:AF20)</f>
        <v>0</v>
      </c>
      <c r="AD11" s="379" t="s">
        <v>28</v>
      </c>
      <c r="AE11" s="292" t="s">
        <v>39</v>
      </c>
      <c r="AF11" s="375">
        <f>AB11*AC11*Z11</f>
        <v>0</v>
      </c>
      <c r="AG11" s="384" t="s">
        <v>15</v>
      </c>
      <c r="AH11" s="8"/>
      <c r="AK11" s="293"/>
    </row>
    <row r="12" spans="1:41" ht="14.25" customHeight="1" x14ac:dyDescent="0.15">
      <c r="B12" s="979"/>
      <c r="C12" s="933"/>
      <c r="D12" s="904" t="s">
        <v>19</v>
      </c>
      <c r="E12" s="966" t="s">
        <v>103</v>
      </c>
      <c r="F12" s="958"/>
      <c r="G12" s="959"/>
      <c r="H12" s="939"/>
      <c r="I12" s="167">
        <f>◎施設管理!F6</f>
        <v>350</v>
      </c>
      <c r="J12" s="679">
        <f>集計表!I18</f>
        <v>0</v>
      </c>
      <c r="K12" s="680">
        <f>集計表!K18</f>
        <v>0</v>
      </c>
      <c r="L12" s="681">
        <f>集計表!M18</f>
        <v>0</v>
      </c>
      <c r="M12" s="682">
        <f>集計表!O18</f>
        <v>0</v>
      </c>
      <c r="N12" s="681">
        <f>集計表!Q18</f>
        <v>0</v>
      </c>
      <c r="O12" s="682">
        <f>集計表!S18</f>
        <v>0</v>
      </c>
      <c r="P12" s="681">
        <f>集計表!U18</f>
        <v>0</v>
      </c>
      <c r="Q12" s="682">
        <f>集計表!W18</f>
        <v>0</v>
      </c>
      <c r="R12" s="681">
        <f>集計表!Y18</f>
        <v>0</v>
      </c>
      <c r="S12" s="682">
        <f>集計表!AA18</f>
        <v>0</v>
      </c>
      <c r="T12" s="681">
        <f>集計表!AC18</f>
        <v>0</v>
      </c>
      <c r="U12" s="682">
        <f>集計表!AE18</f>
        <v>0</v>
      </c>
      <c r="V12" s="248"/>
      <c r="W12" s="10"/>
      <c r="X12" s="367"/>
      <c r="Y12" s="301"/>
      <c r="Z12" s="387" t="s">
        <v>137</v>
      </c>
      <c r="AA12" s="422" t="s">
        <v>136</v>
      </c>
      <c r="AB12" s="372">
        <f>◎施設管理!J6</f>
        <v>3000</v>
      </c>
      <c r="AC12" s="750">
        <f>SUM(集計表!I21:AF21)</f>
        <v>0</v>
      </c>
      <c r="AD12" s="379" t="s">
        <v>28</v>
      </c>
      <c r="AE12" s="292" t="s">
        <v>38</v>
      </c>
      <c r="AF12" s="375">
        <f>AB12*AC12*Z11</f>
        <v>0</v>
      </c>
      <c r="AG12" s="384" t="s">
        <v>15</v>
      </c>
      <c r="AH12" s="296"/>
      <c r="AI12" s="296"/>
      <c r="AJ12" s="295"/>
      <c r="AK12" s="293"/>
    </row>
    <row r="13" spans="1:41" ht="14.25" customHeight="1" x14ac:dyDescent="0.15">
      <c r="B13" s="979"/>
      <c r="C13" s="933"/>
      <c r="D13" s="905"/>
      <c r="E13" s="967"/>
      <c r="F13" s="961"/>
      <c r="G13" s="962"/>
      <c r="H13" s="939"/>
      <c r="I13" s="357">
        <f>◎施設管理!G6</f>
        <v>200</v>
      </c>
      <c r="J13" s="249"/>
      <c r="K13" s="250">
        <f>SUM(J12,K12)</f>
        <v>0</v>
      </c>
      <c r="L13" s="251"/>
      <c r="M13" s="250">
        <f>SUM(L12,M12)</f>
        <v>0</v>
      </c>
      <c r="N13" s="251"/>
      <c r="O13" s="250">
        <f>SUM(N12,O12)</f>
        <v>0</v>
      </c>
      <c r="P13" s="251"/>
      <c r="Q13" s="250">
        <f>SUM(P12,Q12)</f>
        <v>0</v>
      </c>
      <c r="R13" s="251"/>
      <c r="S13" s="250">
        <f>SUM(R12,S12)</f>
        <v>0</v>
      </c>
      <c r="T13" s="251"/>
      <c r="U13" s="250">
        <f>SUM(T12,U12)</f>
        <v>0</v>
      </c>
      <c r="V13" s="252">
        <f>SUM(J13:U13)</f>
        <v>0</v>
      </c>
      <c r="W13" s="10"/>
      <c r="X13" s="366">
        <f>I12*V13</f>
        <v>0</v>
      </c>
      <c r="Y13" s="302"/>
      <c r="Z13" s="895" t="s">
        <v>41</v>
      </c>
      <c r="AA13" s="896"/>
      <c r="AB13" s="373">
        <f>◎施設管理!C10</f>
        <v>350</v>
      </c>
      <c r="AC13" s="705">
        <f>V55</f>
        <v>0</v>
      </c>
      <c r="AD13" s="381"/>
      <c r="AE13" s="292" t="s">
        <v>39</v>
      </c>
      <c r="AF13" s="374">
        <f>AB13*AC13</f>
        <v>0</v>
      </c>
      <c r="AG13" s="383" t="s">
        <v>15</v>
      </c>
      <c r="AH13" s="404"/>
      <c r="AI13" s="404"/>
      <c r="AJ13" s="404"/>
      <c r="AK13" s="404"/>
      <c r="AL13" s="404"/>
    </row>
    <row r="14" spans="1:41" ht="14.25" customHeight="1" thickBot="1" x14ac:dyDescent="0.2">
      <c r="B14" s="979"/>
      <c r="C14" s="933"/>
      <c r="D14" s="904" t="s">
        <v>97</v>
      </c>
      <c r="E14" s="966" t="s">
        <v>103</v>
      </c>
      <c r="F14" s="958"/>
      <c r="G14" s="959"/>
      <c r="H14" s="939"/>
      <c r="I14" s="167">
        <f>◎施設管理!H6</f>
        <v>1250</v>
      </c>
      <c r="J14" s="679">
        <f>集計表!I19</f>
        <v>0</v>
      </c>
      <c r="K14" s="680">
        <f>集計表!K19</f>
        <v>0</v>
      </c>
      <c r="L14" s="681">
        <f>集計表!M19</f>
        <v>0</v>
      </c>
      <c r="M14" s="680">
        <f>集計表!O19</f>
        <v>0</v>
      </c>
      <c r="N14" s="681">
        <f>集計表!Q19</f>
        <v>0</v>
      </c>
      <c r="O14" s="680">
        <f>集計表!S19</f>
        <v>0</v>
      </c>
      <c r="P14" s="681">
        <f>集計表!U19</f>
        <v>0</v>
      </c>
      <c r="Q14" s="680">
        <f>集計表!W19</f>
        <v>0</v>
      </c>
      <c r="R14" s="681">
        <f>集計表!Y19</f>
        <v>0</v>
      </c>
      <c r="S14" s="680">
        <f>集計表!AA19</f>
        <v>0</v>
      </c>
      <c r="T14" s="681">
        <f>集計表!AC19</f>
        <v>0</v>
      </c>
      <c r="U14" s="683">
        <f>集計表!AE19</f>
        <v>0</v>
      </c>
      <c r="V14" s="248"/>
      <c r="W14" s="10"/>
      <c r="X14" s="368"/>
      <c r="Y14" s="303"/>
      <c r="Z14" s="895" t="s">
        <v>139</v>
      </c>
      <c r="AA14" s="896"/>
      <c r="AB14" s="373">
        <f>◎施設管理!D10</f>
        <v>200</v>
      </c>
      <c r="AC14" s="705">
        <f>V57</f>
        <v>0</v>
      </c>
      <c r="AD14" s="382" t="s">
        <v>146</v>
      </c>
      <c r="AE14" s="292" t="s">
        <v>39</v>
      </c>
      <c r="AF14" s="376">
        <f>AB14*AC14</f>
        <v>0</v>
      </c>
      <c r="AG14" s="386" t="s">
        <v>15</v>
      </c>
      <c r="AH14" s="403"/>
      <c r="AI14" s="403"/>
      <c r="AJ14" s="403"/>
      <c r="AK14" s="403"/>
    </row>
    <row r="15" spans="1:41" ht="14.25" customHeight="1" x14ac:dyDescent="0.15">
      <c r="B15" s="979"/>
      <c r="C15" s="933"/>
      <c r="D15" s="905"/>
      <c r="E15" s="967"/>
      <c r="F15" s="961"/>
      <c r="G15" s="962"/>
      <c r="H15" s="939"/>
      <c r="I15" s="357">
        <f>◎施設管理!I6</f>
        <v>300</v>
      </c>
      <c r="J15" s="249"/>
      <c r="K15" s="250">
        <f>SUM(J14,K14)</f>
        <v>0</v>
      </c>
      <c r="L15" s="251"/>
      <c r="M15" s="250">
        <f>SUM(L14,M14)</f>
        <v>0</v>
      </c>
      <c r="N15" s="251"/>
      <c r="O15" s="250">
        <f>SUM(N14,O14)</f>
        <v>0</v>
      </c>
      <c r="P15" s="251"/>
      <c r="Q15" s="250">
        <f>SUM(P14,Q14)</f>
        <v>0</v>
      </c>
      <c r="R15" s="251"/>
      <c r="S15" s="250">
        <f>SUM(R14,S14)</f>
        <v>0</v>
      </c>
      <c r="T15" s="251"/>
      <c r="U15" s="250">
        <f>SUM(T14,U14)</f>
        <v>0</v>
      </c>
      <c r="V15" s="252">
        <f>SUM(J15:U15)</f>
        <v>0</v>
      </c>
      <c r="W15" s="253"/>
      <c r="X15" s="366">
        <f>I14*V15</f>
        <v>0</v>
      </c>
      <c r="Y15" s="35"/>
      <c r="Z15" s="897"/>
      <c r="AA15" s="897"/>
      <c r="AB15" s="360"/>
      <c r="AC15" s="361"/>
      <c r="AE15" s="886" t="s">
        <v>153</v>
      </c>
      <c r="AF15" s="882">
        <f>SUM(AF5:AF14)</f>
        <v>0</v>
      </c>
      <c r="AG15" s="883"/>
      <c r="AH15" s="898" t="s">
        <v>35</v>
      </c>
      <c r="AI15" s="8"/>
      <c r="AJ15" s="8"/>
      <c r="AK15" s="8"/>
    </row>
    <row r="16" spans="1:41" ht="14.25" customHeight="1" thickBot="1" x14ac:dyDescent="0.2">
      <c r="B16" s="979"/>
      <c r="C16" s="933"/>
      <c r="D16" s="956" t="s">
        <v>104</v>
      </c>
      <c r="E16" s="968" t="s">
        <v>103</v>
      </c>
      <c r="F16" s="969"/>
      <c r="G16" s="970"/>
      <c r="H16" s="939"/>
      <c r="I16" s="212">
        <f>◎施設管理!J6</f>
        <v>3000</v>
      </c>
      <c r="J16" s="730">
        <f>SUM(集計表!I20:J21)</f>
        <v>0</v>
      </c>
      <c r="K16" s="680">
        <f>SUM(集計表!K20:L21)</f>
        <v>0</v>
      </c>
      <c r="L16" s="696">
        <f>SUM(集計表!M20:N21)</f>
        <v>0</v>
      </c>
      <c r="M16" s="680">
        <f>SUM(集計表!O20:P21)</f>
        <v>0</v>
      </c>
      <c r="N16" s="696">
        <f>SUM(集計表!Q20:R21)</f>
        <v>0</v>
      </c>
      <c r="O16" s="680">
        <f>SUM(集計表!S20:T21)</f>
        <v>0</v>
      </c>
      <c r="P16" s="696">
        <f>SUM(集計表!U20:V21)</f>
        <v>0</v>
      </c>
      <c r="Q16" s="680">
        <f>SUM(集計表!W20:X21)</f>
        <v>0</v>
      </c>
      <c r="R16" s="696">
        <f>SUM(集計表!Y20:Z21)</f>
        <v>0</v>
      </c>
      <c r="S16" s="680">
        <f>SUM(集計表!AA20:AB21)</f>
        <v>0</v>
      </c>
      <c r="T16" s="696">
        <f>SUM(集計表!AC20:AD21)</f>
        <v>0</v>
      </c>
      <c r="U16" s="680">
        <f>SUM(集計表!AE20:AF21)</f>
        <v>0</v>
      </c>
      <c r="V16" s="248"/>
      <c r="W16" s="10"/>
      <c r="X16" s="367"/>
      <c r="Y16" s="35"/>
      <c r="Z16" s="881"/>
      <c r="AA16" s="881"/>
      <c r="AB16" s="881"/>
      <c r="AC16" s="881"/>
      <c r="AD16" s="385"/>
      <c r="AE16" s="886"/>
      <c r="AF16" s="884"/>
      <c r="AG16" s="885"/>
      <c r="AH16" s="894"/>
      <c r="AI16" s="8"/>
      <c r="AJ16" s="8"/>
      <c r="AK16" s="8"/>
    </row>
    <row r="17" spans="2:40" ht="14.25" customHeight="1" thickBot="1" x14ac:dyDescent="0.2">
      <c r="B17" s="979"/>
      <c r="C17" s="933"/>
      <c r="D17" s="956"/>
      <c r="E17" s="967"/>
      <c r="F17" s="961"/>
      <c r="G17" s="962"/>
      <c r="H17" s="939"/>
      <c r="I17" s="357">
        <f>◎施設管理!K6</f>
        <v>400</v>
      </c>
      <c r="J17" s="690"/>
      <c r="K17" s="691">
        <f>SUM(J16,K16)</f>
        <v>0</v>
      </c>
      <c r="L17" s="731"/>
      <c r="M17" s="691">
        <f>SUM(L16,M16)</f>
        <v>0</v>
      </c>
      <c r="N17" s="731"/>
      <c r="O17" s="691">
        <f>SUM(N16,O16)</f>
        <v>0</v>
      </c>
      <c r="P17" s="731"/>
      <c r="Q17" s="691">
        <f>SUM(P16,Q16)</f>
        <v>0</v>
      </c>
      <c r="R17" s="731"/>
      <c r="S17" s="691">
        <f>SUM(R16,S16)</f>
        <v>0</v>
      </c>
      <c r="T17" s="731"/>
      <c r="U17" s="691">
        <f>SUM(T16,U16)</f>
        <v>0</v>
      </c>
      <c r="V17" s="252">
        <f>SUM(J17:U17)</f>
        <v>0</v>
      </c>
      <c r="W17" s="10"/>
      <c r="X17" s="369">
        <f>I16*V17</f>
        <v>0</v>
      </c>
      <c r="Y17" s="303"/>
      <c r="Z17" s="899" t="s">
        <v>132</v>
      </c>
      <c r="AA17" s="879" t="str">
        <f>IF(入力ページ!F33="あり","利用あり","利用なし")</f>
        <v>利用なし</v>
      </c>
      <c r="AB17" s="880"/>
      <c r="AC17" s="297"/>
      <c r="AD17" s="8"/>
      <c r="AE17" s="8"/>
      <c r="AF17" s="8"/>
      <c r="AG17" s="8"/>
      <c r="AH17" s="8"/>
      <c r="AI17" s="8"/>
      <c r="AJ17" s="8"/>
    </row>
    <row r="18" spans="2:40" ht="14.25" customHeight="1" x14ac:dyDescent="0.15">
      <c r="B18" s="979"/>
      <c r="C18" s="940" t="s">
        <v>102</v>
      </c>
      <c r="D18" s="942" t="s">
        <v>101</v>
      </c>
      <c r="E18" s="943"/>
      <c r="F18" s="943"/>
      <c r="G18" s="944"/>
      <c r="H18" s="945" t="s">
        <v>100</v>
      </c>
      <c r="I18" s="924">
        <f>◎施設管理!C6</f>
        <v>100</v>
      </c>
      <c r="J18" s="684">
        <f>SUM(集計表!I7:J8)</f>
        <v>0</v>
      </c>
      <c r="K18" s="685">
        <f>SUM(集計表!K7:L8)</f>
        <v>0</v>
      </c>
      <c r="L18" s="686">
        <f>SUM(集計表!M7:N8)</f>
        <v>0</v>
      </c>
      <c r="M18" s="685">
        <f>SUM(集計表!O7:P8)</f>
        <v>0</v>
      </c>
      <c r="N18" s="686">
        <f>SUM(集計表!Q7:R8)</f>
        <v>0</v>
      </c>
      <c r="O18" s="685">
        <f>SUM(集計表!S7:T8)</f>
        <v>0</v>
      </c>
      <c r="P18" s="686">
        <f>SUM(集計表!U7:V8)</f>
        <v>0</v>
      </c>
      <c r="Q18" s="685">
        <f>SUM(集計表!W7:X8)</f>
        <v>0</v>
      </c>
      <c r="R18" s="686">
        <f>SUM(集計表!Y7:Z8)</f>
        <v>0</v>
      </c>
      <c r="S18" s="685">
        <f>SUM(集計表!AA7:AB8)</f>
        <v>0</v>
      </c>
      <c r="T18" s="686">
        <f>SUM(集計表!AC7:AD8)</f>
        <v>0</v>
      </c>
      <c r="U18" s="685">
        <f>SUM(集計表!AE7:AF8)</f>
        <v>0</v>
      </c>
      <c r="V18" s="256"/>
      <c r="W18" s="10"/>
      <c r="X18" s="368"/>
      <c r="Y18" s="35"/>
      <c r="Z18" s="900"/>
      <c r="AA18" s="417" t="s">
        <v>134</v>
      </c>
      <c r="AB18" s="388">
        <f>◎施設管理!L6</f>
        <v>100</v>
      </c>
      <c r="AC18" s="715">
        <f>V28</f>
        <v>0</v>
      </c>
      <c r="AD18" s="389"/>
      <c r="AE18" s="292" t="s">
        <v>39</v>
      </c>
      <c r="AF18" s="374">
        <f>AB18*AC18</f>
        <v>0</v>
      </c>
      <c r="AG18" s="383" t="s">
        <v>15</v>
      </c>
      <c r="AH18" s="8"/>
      <c r="AI18" s="293"/>
      <c r="AJ18" s="293"/>
    </row>
    <row r="19" spans="2:40" ht="14.25" customHeight="1" x14ac:dyDescent="0.15">
      <c r="B19" s="979"/>
      <c r="C19" s="933"/>
      <c r="D19" s="166"/>
      <c r="E19" s="163"/>
      <c r="F19" s="163"/>
      <c r="G19" s="165" t="s">
        <v>99</v>
      </c>
      <c r="H19" s="939"/>
      <c r="I19" s="925"/>
      <c r="J19" s="230">
        <f>集計表!I7</f>
        <v>0</v>
      </c>
      <c r="K19" s="231">
        <f>集計表!K7</f>
        <v>0</v>
      </c>
      <c r="L19" s="234">
        <f>集計表!M7</f>
        <v>0</v>
      </c>
      <c r="M19" s="231">
        <f>集計表!O7</f>
        <v>0</v>
      </c>
      <c r="N19" s="232">
        <f>集計表!Q7</f>
        <v>0</v>
      </c>
      <c r="O19" s="233">
        <f>集計表!S7</f>
        <v>0</v>
      </c>
      <c r="P19" s="232">
        <f>集計表!U7</f>
        <v>0</v>
      </c>
      <c r="Q19" s="233">
        <f>集計表!W7</f>
        <v>0</v>
      </c>
      <c r="R19" s="234">
        <f>集計表!Y7</f>
        <v>0</v>
      </c>
      <c r="S19" s="231">
        <f>集計表!AA7</f>
        <v>0</v>
      </c>
      <c r="T19" s="234">
        <f>集計表!AC7</f>
        <v>0</v>
      </c>
      <c r="U19" s="231">
        <f>集計表!AE7</f>
        <v>0</v>
      </c>
      <c r="V19" s="235">
        <f>SUM(J19:U19)</f>
        <v>0</v>
      </c>
      <c r="W19" s="10"/>
      <c r="X19" s="368"/>
      <c r="Y19" s="35"/>
      <c r="Z19" s="900"/>
      <c r="AA19" s="418" t="s">
        <v>44</v>
      </c>
      <c r="AB19" s="388">
        <f>◎施設管理!M6</f>
        <v>200</v>
      </c>
      <c r="AC19" s="715">
        <f>V29</f>
        <v>0</v>
      </c>
      <c r="AD19" s="390"/>
      <c r="AE19" s="292" t="s">
        <v>38</v>
      </c>
      <c r="AF19" s="374">
        <f>AB19*AC19</f>
        <v>0</v>
      </c>
      <c r="AG19" s="383" t="s">
        <v>15</v>
      </c>
      <c r="AH19" s="8"/>
      <c r="AI19" s="293"/>
      <c r="AJ19" s="293"/>
    </row>
    <row r="20" spans="2:40" ht="14.25" customHeight="1" thickBot="1" x14ac:dyDescent="0.2">
      <c r="B20" s="979"/>
      <c r="C20" s="933"/>
      <c r="D20" s="164"/>
      <c r="E20" s="163"/>
      <c r="F20" s="163"/>
      <c r="G20" s="162"/>
      <c r="H20" s="939"/>
      <c r="I20" s="929"/>
      <c r="J20" s="236"/>
      <c r="K20" s="257">
        <f>SUM(J18,K18)</f>
        <v>0</v>
      </c>
      <c r="L20" s="238"/>
      <c r="M20" s="258">
        <f>SUM(L18,M18)</f>
        <v>0</v>
      </c>
      <c r="N20" s="238"/>
      <c r="O20" s="258">
        <f>SUM(N18,O18)</f>
        <v>0</v>
      </c>
      <c r="P20" s="238"/>
      <c r="Q20" s="258">
        <f>SUM(P18,Q18)</f>
        <v>0</v>
      </c>
      <c r="R20" s="238"/>
      <c r="S20" s="258">
        <f>SUM(R18,S18)</f>
        <v>0</v>
      </c>
      <c r="T20" s="238"/>
      <c r="U20" s="258">
        <f>SUM(T18,U18)</f>
        <v>0</v>
      </c>
      <c r="V20" s="235">
        <f>SUM(J20:U20)</f>
        <v>0</v>
      </c>
      <c r="W20" s="10"/>
      <c r="X20" s="369">
        <f>I18*V20</f>
        <v>0</v>
      </c>
      <c r="Y20" s="303"/>
      <c r="Z20" s="901"/>
      <c r="AA20" s="417" t="s">
        <v>40</v>
      </c>
      <c r="AB20" s="388">
        <f>◎施設管理!N6</f>
        <v>400</v>
      </c>
      <c r="AC20" s="715">
        <f>V30</f>
        <v>0</v>
      </c>
      <c r="AD20" s="389"/>
      <c r="AE20" s="292" t="s">
        <v>39</v>
      </c>
      <c r="AF20" s="374">
        <f>AB20*AC20</f>
        <v>0</v>
      </c>
      <c r="AG20" s="383" t="s">
        <v>15</v>
      </c>
      <c r="AH20" s="8"/>
      <c r="AI20" s="293"/>
      <c r="AJ20" s="293"/>
    </row>
    <row r="21" spans="2:40" ht="14.25" customHeight="1" x14ac:dyDescent="0.15">
      <c r="B21" s="979"/>
      <c r="C21" s="933"/>
      <c r="D21" s="161"/>
      <c r="E21" s="160"/>
      <c r="F21" s="159"/>
      <c r="G21" s="158" t="s">
        <v>98</v>
      </c>
      <c r="H21" s="939"/>
      <c r="I21" s="168" t="s">
        <v>55</v>
      </c>
      <c r="J21" s="239">
        <f>集計表!I6</f>
        <v>0</v>
      </c>
      <c r="K21" s="242">
        <f>集計表!K6</f>
        <v>0</v>
      </c>
      <c r="L21" s="241">
        <f>集計表!M6</f>
        <v>0</v>
      </c>
      <c r="M21" s="242">
        <f>集計表!O6</f>
        <v>0</v>
      </c>
      <c r="N21" s="241">
        <f>集計表!Q6</f>
        <v>0</v>
      </c>
      <c r="O21" s="242">
        <f>集計表!S6</f>
        <v>0</v>
      </c>
      <c r="P21" s="241">
        <f>集計表!U6</f>
        <v>0</v>
      </c>
      <c r="Q21" s="242">
        <f>集計表!W6</f>
        <v>0</v>
      </c>
      <c r="R21" s="241">
        <f>集計表!Y6</f>
        <v>0</v>
      </c>
      <c r="S21" s="242">
        <f>集計表!AA6</f>
        <v>0</v>
      </c>
      <c r="T21" s="241">
        <f>集計表!AC6</f>
        <v>0</v>
      </c>
      <c r="U21" s="242">
        <f>集計表!AE6</f>
        <v>0</v>
      </c>
      <c r="V21" s="243">
        <f>SUM(J21:U21)</f>
        <v>0</v>
      </c>
      <c r="W21" s="10"/>
      <c r="X21" s="368"/>
      <c r="Y21" s="35"/>
      <c r="Z21" s="291"/>
      <c r="AA21" s="291"/>
      <c r="AB21" s="291"/>
      <c r="AC21" s="359"/>
      <c r="AD21" s="359"/>
      <c r="AE21" s="886" t="s">
        <v>153</v>
      </c>
      <c r="AF21" s="882">
        <f>SUM(AF18:AF20)</f>
        <v>0</v>
      </c>
      <c r="AG21" s="883"/>
      <c r="AH21" s="898" t="s">
        <v>35</v>
      </c>
      <c r="AI21" s="293"/>
      <c r="AJ21" s="293"/>
      <c r="AK21" s="293"/>
    </row>
    <row r="22" spans="2:40" ht="14.25" customHeight="1" thickBot="1" x14ac:dyDescent="0.2">
      <c r="B22" s="979"/>
      <c r="C22" s="933"/>
      <c r="D22" s="957" t="s">
        <v>19</v>
      </c>
      <c r="E22" s="958"/>
      <c r="F22" s="958"/>
      <c r="G22" s="959"/>
      <c r="H22" s="939"/>
      <c r="I22" s="925">
        <f>◎施設管理!C6</f>
        <v>100</v>
      </c>
      <c r="J22" s="284">
        <f>集計表!I9</f>
        <v>0</v>
      </c>
      <c r="K22" s="259">
        <f>集計表!K9</f>
        <v>0</v>
      </c>
      <c r="L22" s="255">
        <f>集計表!M9</f>
        <v>0</v>
      </c>
      <c r="M22" s="259">
        <f>集計表!O9</f>
        <v>0</v>
      </c>
      <c r="N22" s="255">
        <f>集計表!Q9</f>
        <v>0</v>
      </c>
      <c r="O22" s="259">
        <f>集計表!S9</f>
        <v>0</v>
      </c>
      <c r="P22" s="255">
        <f>集計表!U9</f>
        <v>0</v>
      </c>
      <c r="Q22" s="259">
        <f>集計表!W9</f>
        <v>0</v>
      </c>
      <c r="R22" s="255">
        <f>集計表!Y9</f>
        <v>0</v>
      </c>
      <c r="S22" s="259">
        <f>集計表!AA9</f>
        <v>0</v>
      </c>
      <c r="T22" s="255">
        <f>集計表!AC9</f>
        <v>0</v>
      </c>
      <c r="U22" s="285">
        <f>集計表!AE9</f>
        <v>0</v>
      </c>
      <c r="V22" s="248"/>
      <c r="W22" s="10"/>
      <c r="X22" s="368"/>
      <c r="Y22" s="303"/>
      <c r="Z22" s="291"/>
      <c r="AA22" s="291"/>
      <c r="AB22" s="291"/>
      <c r="AC22" s="359"/>
      <c r="AD22" s="359"/>
      <c r="AE22" s="886"/>
      <c r="AF22" s="884"/>
      <c r="AG22" s="885"/>
      <c r="AH22" s="894"/>
      <c r="AI22" s="290"/>
      <c r="AJ22" s="290"/>
      <c r="AK22" s="290"/>
    </row>
    <row r="23" spans="2:40" ht="14.25" customHeight="1" x14ac:dyDescent="0.15">
      <c r="B23" s="979"/>
      <c r="C23" s="933"/>
      <c r="D23" s="960"/>
      <c r="E23" s="961"/>
      <c r="F23" s="961"/>
      <c r="G23" s="962"/>
      <c r="H23" s="939"/>
      <c r="I23" s="927"/>
      <c r="J23" s="249"/>
      <c r="K23" s="250">
        <f>SUM(J22,K22)</f>
        <v>0</v>
      </c>
      <c r="L23" s="251"/>
      <c r="M23" s="250">
        <f>SUM(L22,M22)</f>
        <v>0</v>
      </c>
      <c r="N23" s="251"/>
      <c r="O23" s="250">
        <f>SUM(N22,O22)</f>
        <v>0</v>
      </c>
      <c r="P23" s="251"/>
      <c r="Q23" s="250">
        <f>SUM(P22,Q22)</f>
        <v>0</v>
      </c>
      <c r="R23" s="251"/>
      <c r="S23" s="250">
        <f>SUM(R22,S22)</f>
        <v>0</v>
      </c>
      <c r="T23" s="251"/>
      <c r="U23" s="250">
        <f>SUM(T22,U22)</f>
        <v>0</v>
      </c>
      <c r="V23" s="252">
        <f>SUM(J23:U23)</f>
        <v>0</v>
      </c>
      <c r="W23" s="10"/>
      <c r="X23" s="369">
        <f>I22*V23</f>
        <v>0</v>
      </c>
      <c r="Y23" s="35"/>
      <c r="Z23" s="399"/>
      <c r="AA23" s="289"/>
      <c r="AB23" s="289"/>
      <c r="AC23" s="289"/>
      <c r="AD23" s="399"/>
      <c r="AE23" s="289"/>
      <c r="AF23" s="289"/>
      <c r="AG23" s="289"/>
      <c r="AH23" s="289"/>
      <c r="AI23" s="290"/>
      <c r="AJ23" s="290"/>
      <c r="AK23" s="290"/>
      <c r="AL23" s="290"/>
      <c r="AM23" s="290"/>
      <c r="AN23" s="290"/>
    </row>
    <row r="24" spans="2:40" ht="14.25" customHeight="1" x14ac:dyDescent="0.15">
      <c r="B24" s="979"/>
      <c r="C24" s="933"/>
      <c r="D24" s="957" t="s">
        <v>97</v>
      </c>
      <c r="E24" s="958"/>
      <c r="F24" s="958"/>
      <c r="G24" s="958"/>
      <c r="H24" s="939"/>
      <c r="I24" s="926">
        <f>◎施設管理!D6</f>
        <v>200</v>
      </c>
      <c r="J24" s="284">
        <f>集計表!I10</f>
        <v>0</v>
      </c>
      <c r="K24" s="271">
        <f>集計表!K10</f>
        <v>0</v>
      </c>
      <c r="L24" s="260">
        <f>集計表!M10</f>
        <v>0</v>
      </c>
      <c r="M24" s="247">
        <f>集計表!O10</f>
        <v>0</v>
      </c>
      <c r="N24" s="255">
        <f>集計表!Q10</f>
        <v>0</v>
      </c>
      <c r="O24" s="259">
        <f>集計表!S10</f>
        <v>0</v>
      </c>
      <c r="P24" s="255">
        <f>集計表!U10</f>
        <v>0</v>
      </c>
      <c r="Q24" s="259">
        <f>集計表!W10</f>
        <v>0</v>
      </c>
      <c r="R24" s="255">
        <f>集計表!Y10</f>
        <v>0</v>
      </c>
      <c r="S24" s="286">
        <f>集計表!AA10</f>
        <v>0</v>
      </c>
      <c r="T24" s="246">
        <f>集計表!AC10</f>
        <v>0</v>
      </c>
      <c r="U24" s="314">
        <f>集計表!AE10</f>
        <v>0</v>
      </c>
      <c r="V24" s="248"/>
      <c r="W24" s="10"/>
      <c r="X24" s="368"/>
      <c r="Y24" s="303"/>
      <c r="Z24" s="1018" t="s">
        <v>154</v>
      </c>
      <c r="AA24" s="391" t="s">
        <v>144</v>
      </c>
      <c r="AB24" s="397">
        <f>◎施設管理!E10</f>
        <v>290</v>
      </c>
      <c r="AC24" s="411"/>
      <c r="AD24" s="380" t="s">
        <v>152</v>
      </c>
      <c r="AE24" s="292" t="s">
        <v>38</v>
      </c>
      <c r="AF24" s="409">
        <f t="shared" ref="AF24:AF32" si="0">AB24*AC24</f>
        <v>0</v>
      </c>
      <c r="AG24" s="405" t="s">
        <v>145</v>
      </c>
      <c r="AH24" s="293"/>
      <c r="AI24" s="293"/>
      <c r="AJ24" s="293"/>
      <c r="AK24" s="290"/>
      <c r="AL24" s="290"/>
      <c r="AM24" s="290"/>
    </row>
    <row r="25" spans="2:40" ht="14.25" customHeight="1" x14ac:dyDescent="0.15">
      <c r="B25" s="979"/>
      <c r="C25" s="933"/>
      <c r="D25" s="960"/>
      <c r="E25" s="961"/>
      <c r="F25" s="961"/>
      <c r="G25" s="961"/>
      <c r="H25" s="939"/>
      <c r="I25" s="989"/>
      <c r="J25" s="249"/>
      <c r="K25" s="250">
        <f>SUM(J24,K24)</f>
        <v>0</v>
      </c>
      <c r="L25" s="251"/>
      <c r="M25" s="250">
        <f>SUM(L24,M24)</f>
        <v>0</v>
      </c>
      <c r="N25" s="251"/>
      <c r="O25" s="250">
        <f>SUM(N24,O24)</f>
        <v>0</v>
      </c>
      <c r="P25" s="251"/>
      <c r="Q25" s="250">
        <f>SUM(P24,Q24)</f>
        <v>0</v>
      </c>
      <c r="R25" s="251"/>
      <c r="S25" s="272">
        <f>SUM(R24,S24)</f>
        <v>0</v>
      </c>
      <c r="T25" s="251"/>
      <c r="U25" s="250">
        <f>SUM(T24,U24)</f>
        <v>0</v>
      </c>
      <c r="V25" s="252">
        <f>SUM(J25:U25)</f>
        <v>0</v>
      </c>
      <c r="W25" s="10"/>
      <c r="X25" s="369">
        <f>I24*V25</f>
        <v>0</v>
      </c>
      <c r="Y25" s="303"/>
      <c r="Z25" s="1018"/>
      <c r="AA25" s="391" t="s">
        <v>18</v>
      </c>
      <c r="AB25" s="397">
        <f>◎施設管理!F10</f>
        <v>480</v>
      </c>
      <c r="AC25" s="411">
        <f>SUM(集計表!N29,集計表!R29,集計表!V29,集計表!Z29,集計表!AD29)</f>
        <v>0</v>
      </c>
      <c r="AD25" s="380" t="s">
        <v>152</v>
      </c>
      <c r="AE25" s="292" t="s">
        <v>38</v>
      </c>
      <c r="AF25" s="409">
        <f t="shared" si="0"/>
        <v>0</v>
      </c>
      <c r="AG25" s="405" t="s">
        <v>145</v>
      </c>
      <c r="AH25" s="293"/>
      <c r="AI25" s="293"/>
      <c r="AJ25" s="293"/>
      <c r="AK25" s="290"/>
      <c r="AL25" s="290"/>
      <c r="AM25" s="290"/>
    </row>
    <row r="26" spans="2:40" ht="14.25" customHeight="1" x14ac:dyDescent="0.15">
      <c r="B26" s="979"/>
      <c r="C26" s="933"/>
      <c r="D26" s="975" t="s">
        <v>92</v>
      </c>
      <c r="E26" s="969"/>
      <c r="F26" s="969"/>
      <c r="G26" s="969"/>
      <c r="H26" s="939"/>
      <c r="I26" s="925">
        <f>◎施設管理!E6</f>
        <v>400</v>
      </c>
      <c r="J26" s="687">
        <f>SUM(集計表!I11:J12)</f>
        <v>0</v>
      </c>
      <c r="K26" s="680">
        <f>SUM(集計表!K11:L12)</f>
        <v>0</v>
      </c>
      <c r="L26" s="700">
        <f>SUM(集計表!M11:N12)</f>
        <v>0</v>
      </c>
      <c r="M26" s="680">
        <f>SUM(集計表!O11:P12)</f>
        <v>0</v>
      </c>
      <c r="N26" s="700">
        <f>SUM(集計表!Q11:R12)</f>
        <v>0</v>
      </c>
      <c r="O26" s="680">
        <f>SUM(集計表!S11:T12)</f>
        <v>0</v>
      </c>
      <c r="P26" s="700">
        <f>SUM(集計表!U11:V12)</f>
        <v>0</v>
      </c>
      <c r="Q26" s="680">
        <f>SUM(集計表!W11:X12)</f>
        <v>0</v>
      </c>
      <c r="R26" s="700">
        <f>SUM(集計表!Y11:Z12)</f>
        <v>0</v>
      </c>
      <c r="S26" s="680">
        <f>SUM(集計表!AA11:AB12)</f>
        <v>0</v>
      </c>
      <c r="T26" s="700">
        <f>SUM(集計表!AC11:AD12)</f>
        <v>0</v>
      </c>
      <c r="U26" s="682">
        <f>SUM(集計表!AE11:AF12)</f>
        <v>0</v>
      </c>
      <c r="V26" s="248"/>
      <c r="W26" s="10"/>
      <c r="X26" s="368"/>
      <c r="Y26" s="303"/>
      <c r="Z26" s="1019"/>
      <c r="AA26" s="392" t="s">
        <v>143</v>
      </c>
      <c r="AB26" s="397">
        <f>◎施設管理!G10</f>
        <v>530</v>
      </c>
      <c r="AC26" s="411">
        <f>SUM(集計表!N30:N33,集計表!R30:R33,集計表!V30:V33,集計表!Z30:Z33,集計表!AD30:AD33)</f>
        <v>0</v>
      </c>
      <c r="AD26" s="380" t="s">
        <v>152</v>
      </c>
      <c r="AE26" s="292" t="s">
        <v>38</v>
      </c>
      <c r="AF26" s="409">
        <f t="shared" si="0"/>
        <v>0</v>
      </c>
      <c r="AG26" s="405" t="s">
        <v>145</v>
      </c>
      <c r="AH26" s="8"/>
      <c r="AI26" s="293"/>
      <c r="AJ26" s="293"/>
      <c r="AK26" s="290"/>
      <c r="AL26" s="289"/>
      <c r="AM26" s="290"/>
    </row>
    <row r="27" spans="2:40" ht="14.25" customHeight="1" thickBot="1" x14ac:dyDescent="0.2">
      <c r="B27" s="979"/>
      <c r="C27" s="941"/>
      <c r="D27" s="976"/>
      <c r="E27" s="977"/>
      <c r="F27" s="977"/>
      <c r="G27" s="977"/>
      <c r="H27" s="946"/>
      <c r="I27" s="928"/>
      <c r="J27" s="261"/>
      <c r="K27" s="262">
        <f>SUM(J26,K26)</f>
        <v>0</v>
      </c>
      <c r="L27" s="263"/>
      <c r="M27" s="262">
        <f>SUM(L26,M26)</f>
        <v>0</v>
      </c>
      <c r="N27" s="263"/>
      <c r="O27" s="262">
        <f>SUM(N26,O26)</f>
        <v>0</v>
      </c>
      <c r="P27" s="263"/>
      <c r="Q27" s="262">
        <f>SUM(P26,Q26)</f>
        <v>0</v>
      </c>
      <c r="R27" s="263"/>
      <c r="S27" s="262">
        <f>SUM(R26,S26)</f>
        <v>0</v>
      </c>
      <c r="T27" s="263"/>
      <c r="U27" s="262">
        <f>SUM(T26,U26)</f>
        <v>0</v>
      </c>
      <c r="V27" s="248">
        <f>SUM(J27:U27)</f>
        <v>0</v>
      </c>
      <c r="W27" s="10"/>
      <c r="X27" s="369">
        <f>I26*V27</f>
        <v>0</v>
      </c>
      <c r="Y27" s="303"/>
      <c r="Z27" s="1020" t="s">
        <v>155</v>
      </c>
      <c r="AA27" s="393" t="s">
        <v>144</v>
      </c>
      <c r="AB27" s="398">
        <f>◎施設管理!H10</f>
        <v>320</v>
      </c>
      <c r="AC27" s="412"/>
      <c r="AD27" s="400" t="s">
        <v>152</v>
      </c>
      <c r="AE27" s="292" t="s">
        <v>38</v>
      </c>
      <c r="AF27" s="410">
        <f t="shared" si="0"/>
        <v>0</v>
      </c>
      <c r="AG27" s="406" t="s">
        <v>145</v>
      </c>
      <c r="AH27" s="8"/>
      <c r="AI27" s="8"/>
      <c r="AJ27" s="8"/>
      <c r="AK27" s="290"/>
      <c r="AL27" s="289"/>
      <c r="AM27" s="289"/>
    </row>
    <row r="28" spans="2:40" ht="14.25" customHeight="1" x14ac:dyDescent="0.15">
      <c r="B28" s="979"/>
      <c r="C28" s="947" t="s">
        <v>96</v>
      </c>
      <c r="D28" s="950" t="s">
        <v>109</v>
      </c>
      <c r="E28" s="951"/>
      <c r="F28" s="951"/>
      <c r="G28" s="952"/>
      <c r="H28" s="953" t="s">
        <v>94</v>
      </c>
      <c r="I28" s="156">
        <f>◎施設管理!L6</f>
        <v>100</v>
      </c>
      <c r="J28" s="908"/>
      <c r="K28" s="909"/>
      <c r="L28" s="910"/>
      <c r="M28" s="909"/>
      <c r="N28" s="910"/>
      <c r="O28" s="909"/>
      <c r="P28" s="910"/>
      <c r="Q28" s="909"/>
      <c r="R28" s="910"/>
      <c r="S28" s="909"/>
      <c r="T28" s="910"/>
      <c r="U28" s="930"/>
      <c r="V28" s="264">
        <f>SUM(J28+L28+N28+P28+R28+T28)</f>
        <v>0</v>
      </c>
      <c r="W28" s="10"/>
      <c r="X28" s="369">
        <f>V28*I28</f>
        <v>0</v>
      </c>
      <c r="Y28" s="35"/>
      <c r="Z28" s="1021"/>
      <c r="AA28" s="394" t="s">
        <v>18</v>
      </c>
      <c r="AB28" s="398">
        <f>◎施設管理!I10</f>
        <v>500</v>
      </c>
      <c r="AC28" s="412">
        <f>SUM(集計表!K29,集計表!O29,集計表!S29,集計表!W29,集計表!AA29,集計表!AE29)</f>
        <v>0</v>
      </c>
      <c r="AD28" s="401" t="s">
        <v>152</v>
      </c>
      <c r="AE28" s="292" t="s">
        <v>38</v>
      </c>
      <c r="AF28" s="410">
        <f t="shared" si="0"/>
        <v>0</v>
      </c>
      <c r="AG28" s="406" t="s">
        <v>145</v>
      </c>
      <c r="AH28" s="8"/>
      <c r="AI28" s="8"/>
      <c r="AJ28" s="8"/>
      <c r="AK28" s="290"/>
      <c r="AL28" s="289"/>
      <c r="AM28" s="289"/>
    </row>
    <row r="29" spans="2:40" ht="14.25" customHeight="1" x14ac:dyDescent="0.15">
      <c r="B29" s="979"/>
      <c r="C29" s="948"/>
      <c r="D29" s="981" t="s">
        <v>93</v>
      </c>
      <c r="E29" s="982"/>
      <c r="F29" s="982"/>
      <c r="G29" s="983"/>
      <c r="H29" s="954"/>
      <c r="I29" s="155">
        <f>◎施設管理!M6</f>
        <v>200</v>
      </c>
      <c r="J29" s="922"/>
      <c r="K29" s="923"/>
      <c r="L29" s="906"/>
      <c r="M29" s="923"/>
      <c r="N29" s="906"/>
      <c r="O29" s="923"/>
      <c r="P29" s="906"/>
      <c r="Q29" s="923"/>
      <c r="R29" s="906"/>
      <c r="S29" s="923"/>
      <c r="T29" s="906"/>
      <c r="U29" s="907"/>
      <c r="V29" s="265">
        <f>SUM(J29+L29+N29+P29+R29+T29)</f>
        <v>0</v>
      </c>
      <c r="W29" s="10"/>
      <c r="X29" s="369">
        <f>V29*I29</f>
        <v>0</v>
      </c>
      <c r="Y29" s="35"/>
      <c r="Z29" s="1022"/>
      <c r="AA29" s="395" t="s">
        <v>143</v>
      </c>
      <c r="AB29" s="398">
        <f>◎施設管理!J10</f>
        <v>550</v>
      </c>
      <c r="AC29" s="412">
        <f>SUM(集計表!K30:K33,集計表!O30:O33,集計表!S30:S33,集計表!W30:W33,集計表!AA30:AA33,集計表!AE30:AE33)</f>
        <v>0</v>
      </c>
      <c r="AD29" s="402" t="s">
        <v>152</v>
      </c>
      <c r="AE29" s="292" t="s">
        <v>38</v>
      </c>
      <c r="AF29" s="410">
        <f t="shared" si="0"/>
        <v>0</v>
      </c>
      <c r="AG29" s="406" t="s">
        <v>145</v>
      </c>
      <c r="AH29" s="8"/>
      <c r="AI29" s="8"/>
      <c r="AJ29" s="8"/>
      <c r="AK29" s="289"/>
      <c r="AL29" s="289"/>
      <c r="AM29" s="289"/>
    </row>
    <row r="30" spans="2:40" ht="14.25" customHeight="1" thickBot="1" x14ac:dyDescent="0.2">
      <c r="B30" s="980"/>
      <c r="C30" s="949"/>
      <c r="D30" s="963" t="s">
        <v>92</v>
      </c>
      <c r="E30" s="964"/>
      <c r="F30" s="964"/>
      <c r="G30" s="965"/>
      <c r="H30" s="955"/>
      <c r="I30" s="154">
        <f>◎施設管理!N6</f>
        <v>400</v>
      </c>
      <c r="J30" s="1008"/>
      <c r="K30" s="912"/>
      <c r="L30" s="911"/>
      <c r="M30" s="912"/>
      <c r="N30" s="911"/>
      <c r="O30" s="912"/>
      <c r="P30" s="911"/>
      <c r="Q30" s="912"/>
      <c r="R30" s="911"/>
      <c r="S30" s="912"/>
      <c r="T30" s="911"/>
      <c r="U30" s="1009"/>
      <c r="V30" s="266">
        <f>SUM(J30+L30+N30+P30+R30+T30)</f>
        <v>0</v>
      </c>
      <c r="W30" s="10"/>
      <c r="X30" s="369">
        <f>V30*I30</f>
        <v>0</v>
      </c>
      <c r="Y30" s="303"/>
      <c r="Z30" s="1023" t="s">
        <v>156</v>
      </c>
      <c r="AA30" s="396" t="s">
        <v>144</v>
      </c>
      <c r="AB30" s="397">
        <f>◎施設管理!K10</f>
        <v>350</v>
      </c>
      <c r="AC30" s="413"/>
      <c r="AD30" s="380" t="s">
        <v>152</v>
      </c>
      <c r="AE30" s="292" t="s">
        <v>38</v>
      </c>
      <c r="AF30" s="409">
        <f t="shared" si="0"/>
        <v>0</v>
      </c>
      <c r="AG30" s="407" t="s">
        <v>145</v>
      </c>
      <c r="AH30" s="8"/>
      <c r="AI30" s="8"/>
      <c r="AJ30" s="8"/>
      <c r="AK30" s="289"/>
      <c r="AL30" s="289"/>
      <c r="AM30" s="289"/>
    </row>
    <row r="31" spans="2:40" ht="14.25" customHeight="1" thickTop="1" x14ac:dyDescent="0.15">
      <c r="B31" s="931" t="s">
        <v>108</v>
      </c>
      <c r="C31" s="933" t="s">
        <v>107</v>
      </c>
      <c r="D31" s="934" t="s">
        <v>101</v>
      </c>
      <c r="E31" s="936" t="s">
        <v>106</v>
      </c>
      <c r="F31" s="937"/>
      <c r="G31" s="938"/>
      <c r="H31" s="939" t="s">
        <v>105</v>
      </c>
      <c r="I31" s="924">
        <f>◎施設管理!F7</f>
        <v>700</v>
      </c>
      <c r="J31" s="225"/>
      <c r="K31" s="228"/>
      <c r="L31" s="267"/>
      <c r="M31" s="226"/>
      <c r="N31" s="227"/>
      <c r="O31" s="228"/>
      <c r="P31" s="267"/>
      <c r="Q31" s="226"/>
      <c r="R31" s="227"/>
      <c r="S31" s="228"/>
      <c r="T31" s="267"/>
      <c r="U31" s="226"/>
      <c r="V31" s="229"/>
      <c r="W31" s="10"/>
      <c r="X31" s="368"/>
      <c r="Y31" s="35"/>
      <c r="Z31" s="1018"/>
      <c r="AA31" s="391" t="s">
        <v>18</v>
      </c>
      <c r="AB31" s="397">
        <f>◎施設管理!L10</f>
        <v>800</v>
      </c>
      <c r="AC31" s="414">
        <f>SUM(集計表!L29,集計表!P29,集計表!T29,集計表!X29,集計表!AB29)</f>
        <v>0</v>
      </c>
      <c r="AD31" s="380" t="s">
        <v>152</v>
      </c>
      <c r="AE31" s="292" t="s">
        <v>38</v>
      </c>
      <c r="AF31" s="409">
        <f t="shared" si="0"/>
        <v>0</v>
      </c>
      <c r="AG31" s="407" t="s">
        <v>145</v>
      </c>
      <c r="AH31" s="8"/>
      <c r="AI31" s="8"/>
      <c r="AJ31" s="8"/>
      <c r="AK31" s="289"/>
      <c r="AL31" s="289"/>
      <c r="AM31" s="289"/>
    </row>
    <row r="32" spans="2:40" ht="14.25" customHeight="1" thickBot="1" x14ac:dyDescent="0.2">
      <c r="B32" s="931"/>
      <c r="C32" s="933"/>
      <c r="D32" s="935"/>
      <c r="E32" s="170"/>
      <c r="F32" s="287"/>
      <c r="G32" s="165" t="s">
        <v>99</v>
      </c>
      <c r="H32" s="939"/>
      <c r="I32" s="925"/>
      <c r="J32" s="230"/>
      <c r="K32" s="233"/>
      <c r="L32" s="268"/>
      <c r="M32" s="233"/>
      <c r="N32" s="268"/>
      <c r="O32" s="233"/>
      <c r="P32" s="268"/>
      <c r="Q32" s="233"/>
      <c r="R32" s="268"/>
      <c r="S32" s="232"/>
      <c r="T32" s="234"/>
      <c r="U32" s="231"/>
      <c r="V32" s="235">
        <f>SUM(J32:U32)</f>
        <v>0</v>
      </c>
      <c r="W32" s="10"/>
      <c r="X32" s="368"/>
      <c r="Y32" s="35"/>
      <c r="Z32" s="1019"/>
      <c r="AA32" s="392" t="s">
        <v>143</v>
      </c>
      <c r="AB32" s="397">
        <f>◎施設管理!M10</f>
        <v>900</v>
      </c>
      <c r="AC32" s="414">
        <f>SUM(集計表!L30:L33,集計表!P30:P33,集計表!T30:T33,集計表!X30:X33,集計表!AB30:AB33)</f>
        <v>0</v>
      </c>
      <c r="AD32" s="380" t="s">
        <v>152</v>
      </c>
      <c r="AE32" s="292" t="s">
        <v>38</v>
      </c>
      <c r="AF32" s="415">
        <f t="shared" si="0"/>
        <v>0</v>
      </c>
      <c r="AG32" s="416" t="s">
        <v>145</v>
      </c>
      <c r="AH32" s="298"/>
      <c r="AI32" s="8"/>
      <c r="AJ32" s="8"/>
      <c r="AK32" s="289"/>
      <c r="AL32" s="289"/>
      <c r="AM32" s="289"/>
    </row>
    <row r="33" spans="2:40" ht="14.25" customHeight="1" x14ac:dyDescent="0.15">
      <c r="B33" s="931"/>
      <c r="C33" s="933"/>
      <c r="D33" s="935"/>
      <c r="E33" s="170"/>
      <c r="F33" s="163"/>
      <c r="G33" s="162"/>
      <c r="H33" s="939"/>
      <c r="I33" s="356">
        <f>◎施設管理!G7</f>
        <v>400</v>
      </c>
      <c r="J33" s="236"/>
      <c r="K33" s="237">
        <f>SUM(J31,K31)</f>
        <v>0</v>
      </c>
      <c r="L33" s="238"/>
      <c r="M33" s="237">
        <f>SUM(L31,M31)</f>
        <v>0</v>
      </c>
      <c r="N33" s="238"/>
      <c r="O33" s="237">
        <f>SUM(N31,O31)</f>
        <v>0</v>
      </c>
      <c r="P33" s="238"/>
      <c r="Q33" s="237">
        <f>SUM(P31,Q31)</f>
        <v>0</v>
      </c>
      <c r="R33" s="238"/>
      <c r="S33" s="237">
        <f>SUM(R31,S31)</f>
        <v>0</v>
      </c>
      <c r="T33" s="238"/>
      <c r="U33" s="237">
        <f>SUM(T31,U31)</f>
        <v>0</v>
      </c>
      <c r="V33" s="235">
        <f>SUM(J33:U33)</f>
        <v>0</v>
      </c>
      <c r="W33" s="10"/>
      <c r="X33" s="369">
        <f>I31*V33</f>
        <v>0</v>
      </c>
      <c r="Y33" s="303"/>
      <c r="Z33" s="8"/>
      <c r="AA33" s="8"/>
      <c r="AB33" s="8"/>
      <c r="AC33" s="359"/>
      <c r="AD33" s="359"/>
      <c r="AE33" s="886" t="s">
        <v>153</v>
      </c>
      <c r="AF33" s="889">
        <f>SUM(AF24:AF32)</f>
        <v>0</v>
      </c>
      <c r="AG33" s="890"/>
      <c r="AH33" s="898" t="s">
        <v>35</v>
      </c>
      <c r="AI33" s="8"/>
      <c r="AJ33" s="8"/>
      <c r="AK33" s="289"/>
    </row>
    <row r="34" spans="2:40" ht="14.25" customHeight="1" thickBot="1" x14ac:dyDescent="0.2">
      <c r="B34" s="931"/>
      <c r="C34" s="933"/>
      <c r="D34" s="905"/>
      <c r="E34" s="160"/>
      <c r="F34" s="159"/>
      <c r="G34" s="169" t="s">
        <v>98</v>
      </c>
      <c r="H34" s="939"/>
      <c r="I34" s="168" t="s">
        <v>55</v>
      </c>
      <c r="J34" s="239"/>
      <c r="K34" s="270"/>
      <c r="L34" s="241"/>
      <c r="M34" s="270"/>
      <c r="N34" s="241"/>
      <c r="O34" s="240"/>
      <c r="P34" s="269"/>
      <c r="Q34" s="240"/>
      <c r="R34" s="269"/>
      <c r="S34" s="240"/>
      <c r="T34" s="269"/>
      <c r="U34" s="240"/>
      <c r="V34" s="243">
        <f>SUM(J34:U34)</f>
        <v>0</v>
      </c>
      <c r="W34" s="10"/>
      <c r="X34" s="368"/>
      <c r="Y34" s="35"/>
      <c r="Z34" s="8"/>
      <c r="AA34" s="8"/>
      <c r="AB34" s="299"/>
      <c r="AC34" s="299"/>
      <c r="AD34" s="299"/>
      <c r="AE34" s="886"/>
      <c r="AF34" s="891"/>
      <c r="AG34" s="892"/>
      <c r="AH34" s="894"/>
      <c r="AI34" s="8"/>
      <c r="AJ34" s="8"/>
      <c r="AK34" s="289"/>
      <c r="AL34" s="289"/>
    </row>
    <row r="35" spans="2:40" ht="14.25" customHeight="1" thickBot="1" x14ac:dyDescent="0.2">
      <c r="B35" s="931"/>
      <c r="C35" s="933"/>
      <c r="D35" s="904" t="s">
        <v>19</v>
      </c>
      <c r="E35" s="966" t="s">
        <v>103</v>
      </c>
      <c r="F35" s="958"/>
      <c r="G35" s="959"/>
      <c r="H35" s="939"/>
      <c r="I35" s="167">
        <f>◎施設管理!F7</f>
        <v>700</v>
      </c>
      <c r="J35" s="244"/>
      <c r="K35" s="247"/>
      <c r="L35" s="283"/>
      <c r="M35" s="259"/>
      <c r="N35" s="283"/>
      <c r="O35" s="247"/>
      <c r="P35" s="283"/>
      <c r="Q35" s="247"/>
      <c r="R35" s="283"/>
      <c r="S35" s="259"/>
      <c r="T35" s="283"/>
      <c r="U35" s="245"/>
      <c r="V35" s="248"/>
      <c r="W35" s="10"/>
      <c r="X35" s="368"/>
      <c r="Y35" s="303"/>
      <c r="Z35" s="8"/>
      <c r="AA35" s="8"/>
      <c r="AB35" s="299"/>
      <c r="AC35" s="299"/>
      <c r="AD35" s="299"/>
      <c r="AE35" s="299"/>
      <c r="AF35" s="424"/>
      <c r="AG35" s="424"/>
      <c r="AH35" s="408"/>
      <c r="AI35" s="8"/>
      <c r="AJ35" s="8"/>
      <c r="AK35" s="289"/>
      <c r="AL35" s="289"/>
      <c r="AM35" s="289"/>
      <c r="AN35" s="289"/>
    </row>
    <row r="36" spans="2:40" ht="14.25" customHeight="1" x14ac:dyDescent="0.15">
      <c r="B36" s="931"/>
      <c r="C36" s="933"/>
      <c r="D36" s="905"/>
      <c r="E36" s="967"/>
      <c r="F36" s="961"/>
      <c r="G36" s="962"/>
      <c r="H36" s="939"/>
      <c r="I36" s="357">
        <f>◎施設管理!G7</f>
        <v>400</v>
      </c>
      <c r="J36" s="249"/>
      <c r="K36" s="250">
        <f>SUM(J35,K35)</f>
        <v>0</v>
      </c>
      <c r="L36" s="251"/>
      <c r="M36" s="250">
        <f>SUM(L35,M35)</f>
        <v>0</v>
      </c>
      <c r="N36" s="251"/>
      <c r="O36" s="250">
        <f>SUM(N35,O35)</f>
        <v>0</v>
      </c>
      <c r="P36" s="251"/>
      <c r="Q36" s="250">
        <f>SUM(P35,Q35)</f>
        <v>0</v>
      </c>
      <c r="R36" s="251"/>
      <c r="S36" s="250">
        <f>SUM(R35,S35)</f>
        <v>0</v>
      </c>
      <c r="T36" s="251"/>
      <c r="U36" s="250">
        <f>SUM(T35,U35)</f>
        <v>0</v>
      </c>
      <c r="V36" s="252">
        <f>SUM(J36:U36)</f>
        <v>0</v>
      </c>
      <c r="W36" s="10"/>
      <c r="X36" s="369">
        <f>I35*V36</f>
        <v>0</v>
      </c>
      <c r="Y36" s="35"/>
      <c r="AA36" s="359"/>
      <c r="AB36" s="359"/>
      <c r="AC36" s="902" t="s">
        <v>308</v>
      </c>
      <c r="AD36" s="902"/>
      <c r="AE36" s="903"/>
      <c r="AF36" s="889">
        <f>SUM(入力ページ!T98,入力ページ!T107,入力ページ!T116,入力ページ!T125,入力ページ!T134,入力ページ!T143,入力ページ!T152,入力ページ!T161)</f>
        <v>16380</v>
      </c>
      <c r="AG36" s="890"/>
      <c r="AH36" s="898" t="s">
        <v>35</v>
      </c>
      <c r="AI36" s="289"/>
      <c r="AJ36" s="289"/>
      <c r="AK36" s="289"/>
    </row>
    <row r="37" spans="2:40" ht="14.25" customHeight="1" thickBot="1" x14ac:dyDescent="0.2">
      <c r="B37" s="931"/>
      <c r="C37" s="933"/>
      <c r="D37" s="904" t="s">
        <v>97</v>
      </c>
      <c r="E37" s="966" t="s">
        <v>103</v>
      </c>
      <c r="F37" s="958"/>
      <c r="G37" s="959"/>
      <c r="H37" s="939"/>
      <c r="I37" s="167">
        <f>◎施設管理!H7</f>
        <v>2500</v>
      </c>
      <c r="J37" s="244"/>
      <c r="K37" s="247"/>
      <c r="L37" s="283"/>
      <c r="M37" s="247"/>
      <c r="N37" s="283"/>
      <c r="O37" s="247"/>
      <c r="P37" s="283"/>
      <c r="Q37" s="247"/>
      <c r="R37" s="283"/>
      <c r="S37" s="247"/>
      <c r="T37" s="283"/>
      <c r="U37" s="245"/>
      <c r="V37" s="248"/>
      <c r="W37" s="10"/>
      <c r="X37" s="368"/>
      <c r="Y37" s="303"/>
      <c r="AC37" s="902"/>
      <c r="AD37" s="902"/>
      <c r="AE37" s="903"/>
      <c r="AF37" s="891"/>
      <c r="AG37" s="892"/>
      <c r="AH37" s="894"/>
      <c r="AI37" s="289"/>
      <c r="AK37" s="289"/>
    </row>
    <row r="38" spans="2:40" ht="14.25" customHeight="1" thickBot="1" x14ac:dyDescent="0.2">
      <c r="B38" s="931"/>
      <c r="C38" s="933"/>
      <c r="D38" s="905"/>
      <c r="E38" s="967"/>
      <c r="F38" s="961"/>
      <c r="G38" s="962"/>
      <c r="H38" s="939"/>
      <c r="I38" s="357">
        <f>◎施設管理!I7</f>
        <v>600</v>
      </c>
      <c r="J38" s="249"/>
      <c r="K38" s="250">
        <f>SUM(J37,K37)</f>
        <v>0</v>
      </c>
      <c r="L38" s="251"/>
      <c r="M38" s="250">
        <f>SUM(L37,M37)</f>
        <v>0</v>
      </c>
      <c r="N38" s="251"/>
      <c r="O38" s="250">
        <f>SUM(N37,O37)</f>
        <v>0</v>
      </c>
      <c r="P38" s="251"/>
      <c r="Q38" s="250">
        <f>SUM(P37,Q37)</f>
        <v>0</v>
      </c>
      <c r="R38" s="251"/>
      <c r="S38" s="250">
        <f>SUM(R37,S37)</f>
        <v>0</v>
      </c>
      <c r="T38" s="251"/>
      <c r="U38" s="250">
        <f>SUM(T37,U37)</f>
        <v>0</v>
      </c>
      <c r="V38" s="252">
        <f>SUM(J38:U38)</f>
        <v>0</v>
      </c>
      <c r="W38" s="10"/>
      <c r="X38" s="369">
        <f>I37*V38</f>
        <v>0</v>
      </c>
      <c r="Y38" s="717"/>
      <c r="Z38" s="31"/>
      <c r="AA38" s="31"/>
      <c r="AB38" s="31"/>
      <c r="AC38" s="31"/>
      <c r="AD38" s="31"/>
      <c r="AE38" s="31"/>
      <c r="AF38" s="718"/>
      <c r="AG38" s="718"/>
      <c r="AH38" s="718"/>
      <c r="AI38" s="31"/>
      <c r="AL38" s="289"/>
      <c r="AN38" s="289"/>
    </row>
    <row r="39" spans="2:40" ht="14.25" customHeight="1" x14ac:dyDescent="0.15">
      <c r="B39" s="931"/>
      <c r="C39" s="933"/>
      <c r="D39" s="956" t="s">
        <v>104</v>
      </c>
      <c r="E39" s="968" t="s">
        <v>103</v>
      </c>
      <c r="F39" s="969"/>
      <c r="G39" s="970"/>
      <c r="H39" s="939"/>
      <c r="I39" s="167">
        <f>◎施設管理!J7</f>
        <v>5000</v>
      </c>
      <c r="J39" s="254"/>
      <c r="K39" s="247"/>
      <c r="L39" s="246"/>
      <c r="M39" s="247"/>
      <c r="N39" s="246"/>
      <c r="O39" s="247"/>
      <c r="P39" s="246"/>
      <c r="Q39" s="247"/>
      <c r="R39" s="246"/>
      <c r="S39" s="247"/>
      <c r="T39" s="246"/>
      <c r="U39" s="247"/>
      <c r="V39" s="248"/>
      <c r="W39" s="10"/>
      <c r="X39" s="368"/>
      <c r="Y39" s="717"/>
      <c r="AA39" s="359"/>
      <c r="AB39" s="359"/>
      <c r="AC39" s="902" t="s">
        <v>309</v>
      </c>
      <c r="AD39" s="902"/>
      <c r="AE39" s="903"/>
      <c r="AF39" s="889">
        <f>SUM(入力ページ!T181,入力ページ!T190,入力ページ!T199,入力ページ!T208,入力ページ!T217,入力ページ!T226,入力ページ!T235,入力ページ!T244)</f>
        <v>12660</v>
      </c>
      <c r="AG39" s="890"/>
      <c r="AH39" s="893" t="s">
        <v>35</v>
      </c>
    </row>
    <row r="40" spans="2:40" ht="14.25" customHeight="1" thickBot="1" x14ac:dyDescent="0.2">
      <c r="B40" s="931"/>
      <c r="C40" s="933"/>
      <c r="D40" s="956"/>
      <c r="E40" s="967"/>
      <c r="F40" s="961"/>
      <c r="G40" s="962"/>
      <c r="H40" s="939"/>
      <c r="I40" s="357">
        <f>◎施設管理!K7</f>
        <v>800</v>
      </c>
      <c r="J40" s="249"/>
      <c r="K40" s="250">
        <f>SUM(J39,K39)</f>
        <v>0</v>
      </c>
      <c r="L40" s="251"/>
      <c r="M40" s="250">
        <f>SUM(L39,M39)</f>
        <v>0</v>
      </c>
      <c r="N40" s="251"/>
      <c r="O40" s="250">
        <f>SUM(N39,O39)</f>
        <v>0</v>
      </c>
      <c r="P40" s="251"/>
      <c r="Q40" s="250">
        <f>SUM(P39,Q39)</f>
        <v>0</v>
      </c>
      <c r="R40" s="251"/>
      <c r="S40" s="250">
        <f>SUM(R39,S39)</f>
        <v>0</v>
      </c>
      <c r="T40" s="251"/>
      <c r="U40" s="250">
        <f>SUM(T39,U39)</f>
        <v>0</v>
      </c>
      <c r="V40" s="252">
        <f>SUM(J40:U40)</f>
        <v>0</v>
      </c>
      <c r="W40" s="10"/>
      <c r="X40" s="369">
        <f>I39*V40</f>
        <v>0</v>
      </c>
      <c r="Y40" s="303"/>
      <c r="AC40" s="902"/>
      <c r="AD40" s="902"/>
      <c r="AE40" s="903"/>
      <c r="AF40" s="891"/>
      <c r="AG40" s="892"/>
      <c r="AH40" s="894"/>
    </row>
    <row r="41" spans="2:40" ht="14.25" customHeight="1" thickBot="1" x14ac:dyDescent="0.2">
      <c r="B41" s="931"/>
      <c r="C41" s="940" t="s">
        <v>102</v>
      </c>
      <c r="D41" s="942" t="s">
        <v>101</v>
      </c>
      <c r="E41" s="943"/>
      <c r="F41" s="943"/>
      <c r="G41" s="944"/>
      <c r="H41" s="945" t="s">
        <v>100</v>
      </c>
      <c r="I41" s="924">
        <f>◎施設管理!C7</f>
        <v>200</v>
      </c>
      <c r="J41" s="684"/>
      <c r="K41" s="685"/>
      <c r="L41" s="686"/>
      <c r="M41" s="685"/>
      <c r="N41" s="686"/>
      <c r="O41" s="685"/>
      <c r="P41" s="686"/>
      <c r="Q41" s="685"/>
      <c r="R41" s="686"/>
      <c r="S41" s="685"/>
      <c r="T41" s="686"/>
      <c r="U41" s="685"/>
      <c r="V41" s="256"/>
      <c r="W41" s="10"/>
      <c r="X41" s="368"/>
      <c r="Y41" s="35"/>
      <c r="AA41" s="716"/>
      <c r="AB41" s="716"/>
      <c r="AC41" s="716"/>
      <c r="AD41" s="716"/>
      <c r="AE41" s="716"/>
      <c r="AF41" s="716"/>
      <c r="AG41" s="716"/>
      <c r="AH41" s="716"/>
    </row>
    <row r="42" spans="2:40" ht="14.25" customHeight="1" x14ac:dyDescent="0.15">
      <c r="B42" s="931"/>
      <c r="C42" s="933"/>
      <c r="D42" s="166"/>
      <c r="E42" s="163"/>
      <c r="F42" s="163"/>
      <c r="G42" s="165" t="s">
        <v>99</v>
      </c>
      <c r="H42" s="939"/>
      <c r="I42" s="925"/>
      <c r="J42" s="230"/>
      <c r="K42" s="231"/>
      <c r="L42" s="234"/>
      <c r="M42" s="231"/>
      <c r="N42" s="232"/>
      <c r="O42" s="233"/>
      <c r="P42" s="232"/>
      <c r="Q42" s="233"/>
      <c r="R42" s="234"/>
      <c r="S42" s="231"/>
      <c r="T42" s="234"/>
      <c r="U42" s="231"/>
      <c r="V42" s="235">
        <f>SUM(J42:U42)</f>
        <v>0</v>
      </c>
      <c r="W42" s="10"/>
      <c r="X42" s="368"/>
      <c r="Y42" s="35"/>
    </row>
    <row r="43" spans="2:40" ht="14.25" customHeight="1" x14ac:dyDescent="0.15">
      <c r="B43" s="931"/>
      <c r="C43" s="933"/>
      <c r="D43" s="164"/>
      <c r="E43" s="163"/>
      <c r="F43" s="163"/>
      <c r="G43" s="162"/>
      <c r="H43" s="939"/>
      <c r="I43" s="929"/>
      <c r="J43" s="236"/>
      <c r="K43" s="257">
        <f>SUM(J41,K41)</f>
        <v>0</v>
      </c>
      <c r="L43" s="238"/>
      <c r="M43" s="257">
        <f>SUM(L41,M41)</f>
        <v>0</v>
      </c>
      <c r="N43" s="238"/>
      <c r="O43" s="257">
        <f>SUM(N41,O41)</f>
        <v>0</v>
      </c>
      <c r="P43" s="238"/>
      <c r="Q43" s="257">
        <f>SUM(P41,Q41)</f>
        <v>0</v>
      </c>
      <c r="R43" s="238"/>
      <c r="S43" s="257">
        <f>SUM(R41,S41)</f>
        <v>0</v>
      </c>
      <c r="T43" s="238"/>
      <c r="U43" s="257">
        <f>SUM(T41,U41)</f>
        <v>0</v>
      </c>
      <c r="V43" s="235">
        <f>SUM(J43:U43)</f>
        <v>0</v>
      </c>
      <c r="W43" s="10"/>
      <c r="X43" s="369">
        <f>I42*V43</f>
        <v>0</v>
      </c>
      <c r="Y43" s="303"/>
      <c r="AC43" s="902" t="s">
        <v>310</v>
      </c>
      <c r="AD43" s="902"/>
      <c r="AE43" s="1012">
        <f>SUM(AF15,AF21,AF33,AF36,AF39)</f>
        <v>29040</v>
      </c>
      <c r="AF43" s="1012"/>
      <c r="AG43" s="1012"/>
      <c r="AH43" s="1011" t="s">
        <v>35</v>
      </c>
    </row>
    <row r="44" spans="2:40" ht="14.25" customHeight="1" x14ac:dyDescent="0.15">
      <c r="B44" s="931"/>
      <c r="C44" s="933"/>
      <c r="D44" s="161"/>
      <c r="E44" s="160"/>
      <c r="F44" s="159"/>
      <c r="G44" s="158" t="s">
        <v>98</v>
      </c>
      <c r="H44" s="939"/>
      <c r="I44" s="157" t="s">
        <v>55</v>
      </c>
      <c r="J44" s="239"/>
      <c r="K44" s="242"/>
      <c r="L44" s="241"/>
      <c r="M44" s="242"/>
      <c r="N44" s="241"/>
      <c r="O44" s="242"/>
      <c r="P44" s="241"/>
      <c r="Q44" s="242"/>
      <c r="R44" s="241"/>
      <c r="S44" s="242"/>
      <c r="T44" s="241"/>
      <c r="U44" s="242"/>
      <c r="V44" s="243">
        <f>SUM(J44:U44)</f>
        <v>0</v>
      </c>
      <c r="W44" s="10"/>
      <c r="X44" s="368"/>
      <c r="Y44" s="35"/>
      <c r="AC44" s="902"/>
      <c r="AD44" s="902"/>
      <c r="AE44" s="1012"/>
      <c r="AF44" s="1012"/>
      <c r="AG44" s="1012"/>
      <c r="AH44" s="1011"/>
    </row>
    <row r="45" spans="2:40" ht="14.25" customHeight="1" x14ac:dyDescent="0.15">
      <c r="B45" s="931"/>
      <c r="C45" s="933"/>
      <c r="D45" s="957" t="s">
        <v>19</v>
      </c>
      <c r="E45" s="958"/>
      <c r="F45" s="958"/>
      <c r="G45" s="959"/>
      <c r="H45" s="939"/>
      <c r="I45" s="925">
        <f>◎施設管理!C7</f>
        <v>200</v>
      </c>
      <c r="J45" s="687"/>
      <c r="K45" s="682"/>
      <c r="L45" s="688"/>
      <c r="M45" s="682"/>
      <c r="N45" s="688"/>
      <c r="O45" s="682"/>
      <c r="P45" s="688"/>
      <c r="Q45" s="682"/>
      <c r="R45" s="688"/>
      <c r="S45" s="682"/>
      <c r="T45" s="688"/>
      <c r="U45" s="689"/>
      <c r="V45" s="248"/>
      <c r="W45" s="10"/>
      <c r="X45" s="368"/>
      <c r="Y45" s="303"/>
      <c r="AH45" s="31"/>
    </row>
    <row r="46" spans="2:40" ht="14.25" customHeight="1" x14ac:dyDescent="0.15">
      <c r="B46" s="931"/>
      <c r="C46" s="933"/>
      <c r="D46" s="960"/>
      <c r="E46" s="961"/>
      <c r="F46" s="961"/>
      <c r="G46" s="962"/>
      <c r="H46" s="939"/>
      <c r="I46" s="927"/>
      <c r="J46" s="690"/>
      <c r="K46" s="691">
        <f>SUM(J45,K45)</f>
        <v>0</v>
      </c>
      <c r="L46" s="692"/>
      <c r="M46" s="691">
        <f>SUM(L45,M45)</f>
        <v>0</v>
      </c>
      <c r="N46" s="692"/>
      <c r="O46" s="691">
        <f>SUM(N45,O45)</f>
        <v>0</v>
      </c>
      <c r="P46" s="692"/>
      <c r="Q46" s="691">
        <f>SUM(P45,Q45)</f>
        <v>0</v>
      </c>
      <c r="R46" s="692"/>
      <c r="S46" s="691">
        <f>SUM(R45,S45)</f>
        <v>0</v>
      </c>
      <c r="T46" s="692"/>
      <c r="U46" s="691">
        <f>SUM(T45,U45)</f>
        <v>0</v>
      </c>
      <c r="V46" s="252">
        <f>SUM(J46:U46)</f>
        <v>0</v>
      </c>
      <c r="W46" s="10"/>
      <c r="X46" s="369">
        <f>I45*V46</f>
        <v>0</v>
      </c>
      <c r="Y46" s="35"/>
    </row>
    <row r="47" spans="2:40" ht="14.25" customHeight="1" x14ac:dyDescent="0.15">
      <c r="B47" s="931"/>
      <c r="C47" s="933"/>
      <c r="D47" s="957" t="s">
        <v>97</v>
      </c>
      <c r="E47" s="958"/>
      <c r="F47" s="958"/>
      <c r="G47" s="959"/>
      <c r="H47" s="939"/>
      <c r="I47" s="926">
        <f>◎施設管理!D7</f>
        <v>300</v>
      </c>
      <c r="J47" s="687"/>
      <c r="K47" s="693"/>
      <c r="L47" s="694"/>
      <c r="M47" s="680"/>
      <c r="N47" s="688"/>
      <c r="O47" s="682"/>
      <c r="P47" s="688"/>
      <c r="Q47" s="682"/>
      <c r="R47" s="688"/>
      <c r="S47" s="695"/>
      <c r="T47" s="696"/>
      <c r="U47" s="697"/>
      <c r="V47" s="248"/>
      <c r="W47" s="10"/>
      <c r="X47" s="368"/>
      <c r="Y47" s="303"/>
    </row>
    <row r="48" spans="2:40" ht="14.25" customHeight="1" x14ac:dyDescent="0.15">
      <c r="B48" s="931"/>
      <c r="C48" s="933"/>
      <c r="D48" s="960"/>
      <c r="E48" s="961"/>
      <c r="F48" s="961"/>
      <c r="G48" s="962"/>
      <c r="H48" s="939"/>
      <c r="I48" s="927"/>
      <c r="J48" s="690"/>
      <c r="K48" s="691">
        <f>SUM(J47,K47)</f>
        <v>0</v>
      </c>
      <c r="L48" s="692"/>
      <c r="M48" s="691">
        <f>SUM(L47,M47)</f>
        <v>0</v>
      </c>
      <c r="N48" s="692"/>
      <c r="O48" s="691">
        <f>SUM(N47,O47)</f>
        <v>0</v>
      </c>
      <c r="P48" s="692"/>
      <c r="Q48" s="691">
        <f>SUM(P47,Q47)</f>
        <v>0</v>
      </c>
      <c r="R48" s="692"/>
      <c r="S48" s="698">
        <f>SUM(R47,S47)</f>
        <v>0</v>
      </c>
      <c r="T48" s="692"/>
      <c r="U48" s="699">
        <f>SUM(T47,U47)</f>
        <v>0</v>
      </c>
      <c r="V48" s="252">
        <f>SUM(J48:U48)</f>
        <v>0</v>
      </c>
      <c r="W48" s="10"/>
      <c r="X48" s="369">
        <f>I47*V48</f>
        <v>0</v>
      </c>
      <c r="Y48" s="303"/>
    </row>
    <row r="49" spans="2:25" ht="14.25" customHeight="1" x14ac:dyDescent="0.15">
      <c r="B49" s="931"/>
      <c r="C49" s="933"/>
      <c r="D49" s="975" t="s">
        <v>92</v>
      </c>
      <c r="E49" s="969"/>
      <c r="F49" s="969"/>
      <c r="G49" s="969"/>
      <c r="H49" s="939"/>
      <c r="I49" s="925">
        <f>◎施設管理!E7</f>
        <v>500</v>
      </c>
      <c r="J49" s="687"/>
      <c r="K49" s="680"/>
      <c r="L49" s="700"/>
      <c r="M49" s="680"/>
      <c r="N49" s="700"/>
      <c r="O49" s="680"/>
      <c r="P49" s="700"/>
      <c r="Q49" s="680"/>
      <c r="R49" s="700"/>
      <c r="S49" s="680"/>
      <c r="T49" s="700"/>
      <c r="U49" s="682"/>
      <c r="V49" s="248"/>
      <c r="W49" s="10"/>
      <c r="X49" s="368"/>
      <c r="Y49" s="303"/>
    </row>
    <row r="50" spans="2:25" ht="14.25" customHeight="1" thickBot="1" x14ac:dyDescent="0.2">
      <c r="B50" s="931"/>
      <c r="C50" s="941"/>
      <c r="D50" s="976"/>
      <c r="E50" s="977"/>
      <c r="F50" s="977"/>
      <c r="G50" s="977"/>
      <c r="H50" s="946"/>
      <c r="I50" s="928"/>
      <c r="J50" s="690"/>
      <c r="K50" s="691">
        <f>SUM(J49,K49)</f>
        <v>0</v>
      </c>
      <c r="L50" s="692"/>
      <c r="M50" s="691">
        <f>SUM(L49,M49)</f>
        <v>0</v>
      </c>
      <c r="N50" s="692"/>
      <c r="O50" s="691">
        <f>SUM(N49,O49)</f>
        <v>0</v>
      </c>
      <c r="P50" s="692"/>
      <c r="Q50" s="691">
        <f>SUM(P49,Q49)</f>
        <v>0</v>
      </c>
      <c r="R50" s="692"/>
      <c r="S50" s="698">
        <f>SUM(R49,S49)</f>
        <v>0</v>
      </c>
      <c r="T50" s="692"/>
      <c r="U50" s="699">
        <f>SUM(T49,U49)</f>
        <v>0</v>
      </c>
      <c r="V50" s="266">
        <f>SUM(J50:U50)</f>
        <v>0</v>
      </c>
      <c r="W50" s="10"/>
      <c r="X50" s="369">
        <f>I49*V50</f>
        <v>0</v>
      </c>
      <c r="Y50" s="303"/>
    </row>
    <row r="51" spans="2:25" ht="14.25" customHeight="1" x14ac:dyDescent="0.15">
      <c r="B51" s="931"/>
      <c r="C51" s="947" t="s">
        <v>96</v>
      </c>
      <c r="D51" s="950" t="s">
        <v>95</v>
      </c>
      <c r="E51" s="951"/>
      <c r="F51" s="951"/>
      <c r="G51" s="952"/>
      <c r="H51" s="953" t="s">
        <v>94</v>
      </c>
      <c r="I51" s="156">
        <f>◎施設管理!L7</f>
        <v>200</v>
      </c>
      <c r="J51" s="908"/>
      <c r="K51" s="909"/>
      <c r="L51" s="910"/>
      <c r="M51" s="909"/>
      <c r="N51" s="910"/>
      <c r="O51" s="909"/>
      <c r="P51" s="910"/>
      <c r="Q51" s="909"/>
      <c r="R51" s="910"/>
      <c r="S51" s="909"/>
      <c r="T51" s="910"/>
      <c r="U51" s="930"/>
      <c r="V51" s="252">
        <f>SUM(J51+L51+N51+P51+R51+T51)</f>
        <v>0</v>
      </c>
      <c r="W51" s="10"/>
      <c r="X51" s="369">
        <f>V51*I51</f>
        <v>0</v>
      </c>
      <c r="Y51" s="35"/>
    </row>
    <row r="52" spans="2:25" ht="14.25" customHeight="1" x14ac:dyDescent="0.15">
      <c r="B52" s="931"/>
      <c r="C52" s="948"/>
      <c r="D52" s="981" t="s">
        <v>93</v>
      </c>
      <c r="E52" s="982"/>
      <c r="F52" s="982"/>
      <c r="G52" s="983"/>
      <c r="H52" s="954"/>
      <c r="I52" s="155">
        <f>◎施設管理!M7</f>
        <v>300</v>
      </c>
      <c r="J52" s="922"/>
      <c r="K52" s="923"/>
      <c r="L52" s="906"/>
      <c r="M52" s="923"/>
      <c r="N52" s="906"/>
      <c r="O52" s="923"/>
      <c r="P52" s="906"/>
      <c r="Q52" s="923"/>
      <c r="R52" s="906"/>
      <c r="S52" s="923"/>
      <c r="T52" s="906"/>
      <c r="U52" s="907"/>
      <c r="V52" s="273">
        <f>SUM(J52+L52+N52+P52+R52+T52)</f>
        <v>0</v>
      </c>
      <c r="W52" s="10"/>
      <c r="X52" s="369">
        <f>V52*I52</f>
        <v>0</v>
      </c>
      <c r="Y52" s="303"/>
    </row>
    <row r="53" spans="2:25" ht="14.25" customHeight="1" thickBot="1" x14ac:dyDescent="0.2">
      <c r="B53" s="932"/>
      <c r="C53" s="949"/>
      <c r="D53" s="963" t="s">
        <v>92</v>
      </c>
      <c r="E53" s="964"/>
      <c r="F53" s="964"/>
      <c r="G53" s="965"/>
      <c r="H53" s="955"/>
      <c r="I53" s="154">
        <f>◎施設管理!N7</f>
        <v>500</v>
      </c>
      <c r="J53" s="913"/>
      <c r="K53" s="914"/>
      <c r="L53" s="1013"/>
      <c r="M53" s="914"/>
      <c r="N53" s="1013"/>
      <c r="O53" s="914"/>
      <c r="P53" s="1013"/>
      <c r="Q53" s="914"/>
      <c r="R53" s="1013"/>
      <c r="S53" s="914"/>
      <c r="T53" s="1013"/>
      <c r="U53" s="1014"/>
      <c r="V53" s="274">
        <f>SUM(J53+L53+N53+P53+R53+T53)</f>
        <v>0</v>
      </c>
      <c r="W53" s="10"/>
      <c r="X53" s="369">
        <f>V53*I53</f>
        <v>0</v>
      </c>
      <c r="Y53" s="35"/>
    </row>
    <row r="54" spans="2:25" ht="13.5" customHeight="1" thickBot="1" x14ac:dyDescent="0.2"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6"/>
      <c r="W54" s="2"/>
      <c r="X54" s="368"/>
      <c r="Y54" s="303"/>
    </row>
    <row r="55" spans="2:25" ht="14.25" customHeight="1" thickBot="1" x14ac:dyDescent="0.2">
      <c r="B55" s="971" t="s">
        <v>91</v>
      </c>
      <c r="C55" s="972"/>
      <c r="D55" s="973" t="s">
        <v>90</v>
      </c>
      <c r="E55" s="973"/>
      <c r="F55" s="973"/>
      <c r="G55" s="973"/>
      <c r="H55" s="974"/>
      <c r="I55" s="150">
        <f>◎施設管理!C10</f>
        <v>350</v>
      </c>
      <c r="J55" s="1006">
        <f>集計表!K13</f>
        <v>0</v>
      </c>
      <c r="K55" s="1004"/>
      <c r="L55" s="1007">
        <f>集計表!O13</f>
        <v>0</v>
      </c>
      <c r="M55" s="1004"/>
      <c r="N55" s="1007">
        <f>集計表!S13</f>
        <v>0</v>
      </c>
      <c r="O55" s="1004"/>
      <c r="P55" s="1007">
        <f>集計表!W13</f>
        <v>0</v>
      </c>
      <c r="Q55" s="1004"/>
      <c r="R55" s="1007">
        <f>集計表!AA13</f>
        <v>0</v>
      </c>
      <c r="S55" s="1004"/>
      <c r="T55" s="1007">
        <f>集計表!AE13</f>
        <v>0</v>
      </c>
      <c r="U55" s="1004"/>
      <c r="V55" s="277">
        <f>SUM(J55+L55+N55+P55+R55)+T55</f>
        <v>0</v>
      </c>
      <c r="W55" s="253"/>
      <c r="X55" s="369">
        <f>I55*V55</f>
        <v>0</v>
      </c>
      <c r="Y55" s="35"/>
    </row>
    <row r="56" spans="2:25" ht="13.5" customHeight="1" thickBot="1" x14ac:dyDescent="0.2">
      <c r="B56" s="984"/>
      <c r="C56" s="984"/>
      <c r="D56" s="153"/>
      <c r="E56" s="153"/>
      <c r="F56" s="153"/>
      <c r="G56" s="153"/>
      <c r="H56" s="152"/>
      <c r="I56" s="151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9"/>
      <c r="W56" s="10"/>
      <c r="X56" s="368"/>
      <c r="Y56" s="304"/>
    </row>
    <row r="57" spans="2:25" ht="14.25" customHeight="1" thickBot="1" x14ac:dyDescent="0.2">
      <c r="B57" s="971" t="s">
        <v>89</v>
      </c>
      <c r="C57" s="972"/>
      <c r="D57" s="973" t="s">
        <v>88</v>
      </c>
      <c r="E57" s="973"/>
      <c r="F57" s="973"/>
      <c r="G57" s="973"/>
      <c r="H57" s="974"/>
      <c r="I57" s="150">
        <f>◎施設管理!D10</f>
        <v>200</v>
      </c>
      <c r="J57" s="1000"/>
      <c r="K57" s="1001"/>
      <c r="L57" s="1002"/>
      <c r="M57" s="1001"/>
      <c r="N57" s="1002"/>
      <c r="O57" s="1001"/>
      <c r="P57" s="1003"/>
      <c r="Q57" s="1004"/>
      <c r="R57" s="1003"/>
      <c r="S57" s="1004"/>
      <c r="T57" s="1003"/>
      <c r="U57" s="1005"/>
      <c r="V57" s="277">
        <f>SUM(J57+L57+N57+P57+R57)+T57</f>
        <v>0</v>
      </c>
      <c r="W57" s="10"/>
      <c r="X57" s="369">
        <f>I57*V57</f>
        <v>0</v>
      </c>
      <c r="Y57" s="35"/>
    </row>
    <row r="58" spans="2:25" ht="13.5" customHeight="1" x14ac:dyDescent="0.15"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10"/>
      <c r="X58" s="368"/>
    </row>
    <row r="59" spans="2:25" ht="14.25" customHeight="1" x14ac:dyDescent="0.15">
      <c r="J59" s="28"/>
      <c r="K59" s="28"/>
      <c r="L59" s="28"/>
      <c r="M59" s="28"/>
      <c r="N59" s="28"/>
      <c r="O59" s="28"/>
      <c r="P59" s="28" t="s">
        <v>131</v>
      </c>
      <c r="Q59" s="28"/>
      <c r="R59" s="28"/>
      <c r="S59" s="28"/>
      <c r="T59" s="28"/>
      <c r="U59" s="28"/>
      <c r="V59" s="280">
        <f>X59</f>
        <v>0</v>
      </c>
      <c r="W59" s="10"/>
      <c r="X59" s="370">
        <f>SUM(X8:X57)</f>
        <v>0</v>
      </c>
    </row>
    <row r="60" spans="2:25" ht="13.5" customHeight="1" x14ac:dyDescent="0.15"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1"/>
      <c r="W60" s="10"/>
      <c r="X60" s="368"/>
    </row>
    <row r="61" spans="2:25" ht="13.5" customHeight="1" x14ac:dyDescent="0.15"/>
    <row r="62" spans="2:25" ht="13.5" customHeight="1" x14ac:dyDescent="0.15"/>
    <row r="63" spans="2:25" ht="13.5" customHeight="1" x14ac:dyDescent="0.15"/>
    <row r="64" spans="2:25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</sheetData>
  <mergeCells count="160">
    <mergeCell ref="Z2:AF4"/>
    <mergeCell ref="AC36:AE37"/>
    <mergeCell ref="AF36:AG37"/>
    <mergeCell ref="AH36:AH37"/>
    <mergeCell ref="AH43:AH44"/>
    <mergeCell ref="AC43:AD44"/>
    <mergeCell ref="AE43:AG44"/>
    <mergeCell ref="L53:M53"/>
    <mergeCell ref="N53:O53"/>
    <mergeCell ref="P53:Q53"/>
    <mergeCell ref="R53:S53"/>
    <mergeCell ref="T53:U53"/>
    <mergeCell ref="T5:U5"/>
    <mergeCell ref="L5:M5"/>
    <mergeCell ref="N5:O5"/>
    <mergeCell ref="P5:Q5"/>
    <mergeCell ref="R5:S5"/>
    <mergeCell ref="R29:S29"/>
    <mergeCell ref="H4:R4"/>
    <mergeCell ref="AE21:AE22"/>
    <mergeCell ref="Z24:Z26"/>
    <mergeCell ref="Z27:Z29"/>
    <mergeCell ref="Z30:Z32"/>
    <mergeCell ref="AH33:AH34"/>
    <mergeCell ref="J30:K30"/>
    <mergeCell ref="L30:M30"/>
    <mergeCell ref="N30:O30"/>
    <mergeCell ref="T30:U30"/>
    <mergeCell ref="J51:K51"/>
    <mergeCell ref="L51:M51"/>
    <mergeCell ref="N51:O51"/>
    <mergeCell ref="P51:Q51"/>
    <mergeCell ref="R51:S51"/>
    <mergeCell ref="T51:U51"/>
    <mergeCell ref="R30:S30"/>
    <mergeCell ref="J57:K57"/>
    <mergeCell ref="L57:M57"/>
    <mergeCell ref="N57:O57"/>
    <mergeCell ref="P57:Q57"/>
    <mergeCell ref="R57:S57"/>
    <mergeCell ref="T57:U57"/>
    <mergeCell ref="J55:K55"/>
    <mergeCell ref="L55:M55"/>
    <mergeCell ref="N55:O55"/>
    <mergeCell ref="P55:Q55"/>
    <mergeCell ref="R55:S55"/>
    <mergeCell ref="T55:U55"/>
    <mergeCell ref="J6:K6"/>
    <mergeCell ref="L6:M6"/>
    <mergeCell ref="N6:O6"/>
    <mergeCell ref="P6:Q6"/>
    <mergeCell ref="R6:S6"/>
    <mergeCell ref="T6:U6"/>
    <mergeCell ref="P28:Q28"/>
    <mergeCell ref="R28:S28"/>
    <mergeCell ref="D14:D15"/>
    <mergeCell ref="E14:G15"/>
    <mergeCell ref="H8:H17"/>
    <mergeCell ref="D16:D17"/>
    <mergeCell ref="E16:G17"/>
    <mergeCell ref="I18:I20"/>
    <mergeCell ref="D18:G18"/>
    <mergeCell ref="H18:H27"/>
    <mergeCell ref="I24:I25"/>
    <mergeCell ref="I26:I27"/>
    <mergeCell ref="I22:I23"/>
    <mergeCell ref="I8:I9"/>
    <mergeCell ref="B5:G7"/>
    <mergeCell ref="H5:H7"/>
    <mergeCell ref="I5:I7"/>
    <mergeCell ref="J5:K5"/>
    <mergeCell ref="E12:G13"/>
    <mergeCell ref="B57:C57"/>
    <mergeCell ref="D57:H57"/>
    <mergeCell ref="D26:G27"/>
    <mergeCell ref="B8:B30"/>
    <mergeCell ref="C8:C17"/>
    <mergeCell ref="D8:D11"/>
    <mergeCell ref="E8:G8"/>
    <mergeCell ref="C28:C30"/>
    <mergeCell ref="D28:G28"/>
    <mergeCell ref="B55:C55"/>
    <mergeCell ref="D55:H55"/>
    <mergeCell ref="C18:C27"/>
    <mergeCell ref="D24:G25"/>
    <mergeCell ref="D47:G48"/>
    <mergeCell ref="D49:G50"/>
    <mergeCell ref="D22:G23"/>
    <mergeCell ref="D52:G52"/>
    <mergeCell ref="H28:H30"/>
    <mergeCell ref="D29:G29"/>
    <mergeCell ref="D30:G30"/>
    <mergeCell ref="D37:D38"/>
    <mergeCell ref="E37:G38"/>
    <mergeCell ref="B56:C56"/>
    <mergeCell ref="B31:B53"/>
    <mergeCell ref="C31:C40"/>
    <mergeCell ref="D31:D34"/>
    <mergeCell ref="E31:G31"/>
    <mergeCell ref="H31:H40"/>
    <mergeCell ref="C41:C50"/>
    <mergeCell ref="D41:G41"/>
    <mergeCell ref="H41:H50"/>
    <mergeCell ref="C51:C53"/>
    <mergeCell ref="D51:G51"/>
    <mergeCell ref="H51:H53"/>
    <mergeCell ref="D39:D40"/>
    <mergeCell ref="D45:G46"/>
    <mergeCell ref="D53:G53"/>
    <mergeCell ref="D35:D36"/>
    <mergeCell ref="E35:G36"/>
    <mergeCell ref="E39:G40"/>
    <mergeCell ref="J53:K53"/>
    <mergeCell ref="Z9:Z10"/>
    <mergeCell ref="T4:V4"/>
    <mergeCell ref="C4:G4"/>
    <mergeCell ref="J2:L2"/>
    <mergeCell ref="M2:N2"/>
    <mergeCell ref="P2:R2"/>
    <mergeCell ref="S2:T2"/>
    <mergeCell ref="J52:K52"/>
    <mergeCell ref="L52:M52"/>
    <mergeCell ref="N52:O52"/>
    <mergeCell ref="P52:Q52"/>
    <mergeCell ref="R52:S52"/>
    <mergeCell ref="T52:U52"/>
    <mergeCell ref="I31:I32"/>
    <mergeCell ref="I47:I48"/>
    <mergeCell ref="I49:I50"/>
    <mergeCell ref="I41:I43"/>
    <mergeCell ref="I45:I46"/>
    <mergeCell ref="T28:U28"/>
    <mergeCell ref="J29:K29"/>
    <mergeCell ref="L29:M29"/>
    <mergeCell ref="N29:O29"/>
    <mergeCell ref="P29:Q29"/>
    <mergeCell ref="Z5:Z8"/>
    <mergeCell ref="AA17:AB17"/>
    <mergeCell ref="Z16:AC16"/>
    <mergeCell ref="AF15:AG16"/>
    <mergeCell ref="AE15:AE16"/>
    <mergeCell ref="B2:H2"/>
    <mergeCell ref="AF33:AG34"/>
    <mergeCell ref="AH39:AH40"/>
    <mergeCell ref="Z13:AA13"/>
    <mergeCell ref="Z14:AA14"/>
    <mergeCell ref="Z15:AA15"/>
    <mergeCell ref="AH15:AH16"/>
    <mergeCell ref="Z17:Z20"/>
    <mergeCell ref="AH21:AH22"/>
    <mergeCell ref="AF21:AG22"/>
    <mergeCell ref="AE33:AE34"/>
    <mergeCell ref="AF39:AG40"/>
    <mergeCell ref="AC39:AE40"/>
    <mergeCell ref="D12:D13"/>
    <mergeCell ref="T29:U29"/>
    <mergeCell ref="J28:K28"/>
    <mergeCell ref="L28:M28"/>
    <mergeCell ref="N28:O28"/>
    <mergeCell ref="P30:Q30"/>
  </mergeCells>
  <phoneticPr fontId="1"/>
  <conditionalFormatting sqref="J28:O28 J30:O30">
    <cfRule type="expression" dxfId="52" priority="1">
      <formula>$AA$17="利用あり"</formula>
    </cfRule>
  </conditionalFormatting>
  <dataValidations count="1">
    <dataValidation imeMode="disabled" allowBlank="1" showInputMessage="1" showErrorMessage="1" sqref="AB13:AB14"/>
  </dataValidations>
  <pageMargins left="0.39370078740157483" right="0.39370078740157483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Q140"/>
  <sheetViews>
    <sheetView showGridLines="0" zoomScale="110" zoomScaleNormal="110" zoomScaleSheetLayoutView="80" workbookViewId="0">
      <selection activeCell="H12" sqref="H12"/>
    </sheetView>
  </sheetViews>
  <sheetFormatPr defaultRowHeight="13.5" x14ac:dyDescent="0.15"/>
  <cols>
    <col min="1" max="1" width="0.625" style="10" customWidth="1"/>
    <col min="2" max="2" width="6.25" customWidth="1"/>
    <col min="3" max="15" width="5.625" customWidth="1"/>
    <col min="16" max="16" width="5.5" customWidth="1"/>
  </cols>
  <sheetData>
    <row r="1" spans="1:17" s="10" customFormat="1" ht="3" customHeight="1" x14ac:dyDescent="0.15"/>
    <row r="2" spans="1:17" ht="18.75" customHeight="1" x14ac:dyDescent="0.15">
      <c r="A2"/>
      <c r="B2" s="1030" t="s">
        <v>147</v>
      </c>
      <c r="C2" s="1031"/>
      <c r="D2" s="1031"/>
      <c r="E2" s="312" t="s">
        <v>238</v>
      </c>
      <c r="F2" s="313"/>
      <c r="G2" s="1026" t="s">
        <v>148</v>
      </c>
      <c r="H2" s="1026"/>
      <c r="I2" s="1026"/>
      <c r="J2" s="1026"/>
      <c r="K2" s="1026"/>
      <c r="L2" s="1026"/>
      <c r="M2" s="1026"/>
      <c r="N2" s="1026"/>
      <c r="O2" s="1026"/>
      <c r="P2" s="1026"/>
      <c r="Q2" s="22"/>
    </row>
    <row r="3" spans="1:17" s="10" customFormat="1" ht="3.75" customHeight="1" thickBot="1" x14ac:dyDescent="0.2">
      <c r="A3" s="294"/>
      <c r="B3" s="311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22"/>
    </row>
    <row r="4" spans="1:17" s="10" customFormat="1" ht="18.75" customHeight="1" thickTop="1" x14ac:dyDescent="0.15">
      <c r="A4" s="29"/>
      <c r="B4" s="1024"/>
      <c r="C4" s="1027" t="s">
        <v>31</v>
      </c>
      <c r="D4" s="1027"/>
      <c r="E4" s="1028"/>
      <c r="F4" s="1032" t="s">
        <v>149</v>
      </c>
      <c r="G4" s="1027"/>
      <c r="H4" s="1027"/>
      <c r="I4" s="1027"/>
      <c r="J4" s="1027"/>
      <c r="K4" s="1028"/>
      <c r="L4" s="1027" t="s">
        <v>239</v>
      </c>
      <c r="M4" s="1027"/>
      <c r="N4" s="1029"/>
      <c r="O4" s="22"/>
      <c r="P4" s="22"/>
    </row>
    <row r="5" spans="1:17" s="10" customFormat="1" ht="18.75" customHeight="1" x14ac:dyDescent="0.15">
      <c r="A5" s="22"/>
      <c r="B5" s="1025"/>
      <c r="C5" s="343" t="s">
        <v>46</v>
      </c>
      <c r="D5" s="344" t="s">
        <v>47</v>
      </c>
      <c r="E5" s="345" t="s">
        <v>43</v>
      </c>
      <c r="F5" s="346" t="s">
        <v>46</v>
      </c>
      <c r="G5" s="347" t="s">
        <v>240</v>
      </c>
      <c r="H5" s="344" t="s">
        <v>47</v>
      </c>
      <c r="I5" s="347" t="s">
        <v>240</v>
      </c>
      <c r="J5" s="344" t="s">
        <v>43</v>
      </c>
      <c r="K5" s="348" t="s">
        <v>240</v>
      </c>
      <c r="L5" s="343" t="s">
        <v>46</v>
      </c>
      <c r="M5" s="344" t="s">
        <v>47</v>
      </c>
      <c r="N5" s="349" t="s">
        <v>43</v>
      </c>
      <c r="O5" s="22"/>
      <c r="P5" s="22"/>
    </row>
    <row r="6" spans="1:17" s="10" customFormat="1" ht="18.75" customHeight="1" x14ac:dyDescent="0.15">
      <c r="A6" s="22"/>
      <c r="B6" s="331" t="s">
        <v>42</v>
      </c>
      <c r="C6" s="324">
        <v>100</v>
      </c>
      <c r="D6" s="325">
        <v>200</v>
      </c>
      <c r="E6" s="326">
        <v>400</v>
      </c>
      <c r="F6" s="327">
        <v>350</v>
      </c>
      <c r="G6" s="328">
        <v>200</v>
      </c>
      <c r="H6" s="329">
        <v>1250</v>
      </c>
      <c r="I6" s="328">
        <v>300</v>
      </c>
      <c r="J6" s="329">
        <v>3000</v>
      </c>
      <c r="K6" s="330">
        <v>400</v>
      </c>
      <c r="L6" s="324">
        <v>100</v>
      </c>
      <c r="M6" s="325">
        <v>200</v>
      </c>
      <c r="N6" s="595">
        <v>400</v>
      </c>
      <c r="O6" s="22"/>
      <c r="P6" s="22"/>
    </row>
    <row r="7" spans="1:17" s="10" customFormat="1" ht="18.75" customHeight="1" thickBot="1" x14ac:dyDescent="0.2">
      <c r="A7" s="22"/>
      <c r="B7" s="596" t="s">
        <v>241</v>
      </c>
      <c r="C7" s="597">
        <v>200</v>
      </c>
      <c r="D7" s="598">
        <v>300</v>
      </c>
      <c r="E7" s="599">
        <v>500</v>
      </c>
      <c r="F7" s="600">
        <v>700</v>
      </c>
      <c r="G7" s="601">
        <v>400</v>
      </c>
      <c r="H7" s="602">
        <v>2500</v>
      </c>
      <c r="I7" s="601">
        <v>600</v>
      </c>
      <c r="J7" s="602">
        <v>5000</v>
      </c>
      <c r="K7" s="603">
        <v>800</v>
      </c>
      <c r="L7" s="597">
        <v>200</v>
      </c>
      <c r="M7" s="598">
        <v>300</v>
      </c>
      <c r="N7" s="315">
        <v>500</v>
      </c>
      <c r="O7" s="604"/>
      <c r="P7" s="31"/>
    </row>
    <row r="8" spans="1:17" s="10" customFormat="1" ht="18.75" customHeight="1" thickTop="1" x14ac:dyDescent="0.15">
      <c r="A8" s="300"/>
      <c r="B8" s="1033"/>
      <c r="C8" s="1032" t="s">
        <v>138</v>
      </c>
      <c r="D8" s="1028"/>
      <c r="E8" s="1032" t="s">
        <v>151</v>
      </c>
      <c r="F8" s="1027"/>
      <c r="G8" s="1035"/>
      <c r="H8" s="1036" t="s">
        <v>150</v>
      </c>
      <c r="I8" s="1027"/>
      <c r="J8" s="1035"/>
      <c r="K8" s="1036" t="s">
        <v>151</v>
      </c>
      <c r="L8" s="1027"/>
      <c r="M8" s="1029"/>
    </row>
    <row r="9" spans="1:17" s="10" customFormat="1" ht="18.75" customHeight="1" x14ac:dyDescent="0.15">
      <c r="A9" s="499"/>
      <c r="B9" s="1034"/>
      <c r="C9" s="343" t="s">
        <v>41</v>
      </c>
      <c r="D9" s="345" t="s">
        <v>242</v>
      </c>
      <c r="E9" s="350" t="s">
        <v>244</v>
      </c>
      <c r="F9" s="351" t="s">
        <v>141</v>
      </c>
      <c r="G9" s="350" t="s">
        <v>142</v>
      </c>
      <c r="H9" s="352" t="s">
        <v>245</v>
      </c>
      <c r="I9" s="352" t="s">
        <v>141</v>
      </c>
      <c r="J9" s="352" t="s">
        <v>142</v>
      </c>
      <c r="K9" s="351" t="s">
        <v>243</v>
      </c>
      <c r="L9" s="351" t="s">
        <v>141</v>
      </c>
      <c r="M9" s="353" t="s">
        <v>142</v>
      </c>
    </row>
    <row r="10" spans="1:17" s="1" customFormat="1" ht="18.75" customHeight="1" thickBot="1" x14ac:dyDescent="0.2">
      <c r="A10" s="499"/>
      <c r="B10" s="342" t="s">
        <v>140</v>
      </c>
      <c r="C10" s="332">
        <v>350</v>
      </c>
      <c r="D10" s="333">
        <v>200</v>
      </c>
      <c r="E10" s="334">
        <v>290</v>
      </c>
      <c r="F10" s="335">
        <v>480</v>
      </c>
      <c r="G10" s="336">
        <v>530</v>
      </c>
      <c r="H10" s="337">
        <v>320</v>
      </c>
      <c r="I10" s="338">
        <v>500</v>
      </c>
      <c r="J10" s="339">
        <v>550</v>
      </c>
      <c r="K10" s="340">
        <v>350</v>
      </c>
      <c r="L10" s="335">
        <v>800</v>
      </c>
      <c r="M10" s="341">
        <v>900</v>
      </c>
    </row>
    <row r="11" spans="1:17" s="1" customFormat="1" ht="18.75" customHeight="1" thickTop="1" x14ac:dyDescent="0.15">
      <c r="B11"/>
      <c r="C11"/>
      <c r="D11" s="82"/>
      <c r="E11"/>
      <c r="F11"/>
      <c r="G11"/>
      <c r="H11"/>
      <c r="I11"/>
      <c r="J11"/>
      <c r="K11"/>
      <c r="L11"/>
      <c r="M11"/>
      <c r="N11"/>
    </row>
    <row r="12" spans="1:17" ht="18.75" customHeight="1" x14ac:dyDescent="0.15">
      <c r="A1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7" s="10" customFormat="1" ht="18.75" customHeight="1" x14ac:dyDescent="0.15"/>
    <row r="14" spans="1:17" s="10" customFormat="1" ht="18.75" customHeight="1" x14ac:dyDescent="0.1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7" s="23" customFormat="1" ht="18.75" customHeight="1" x14ac:dyDescent="0.15"/>
    <row r="16" spans="1:17" s="23" customFormat="1" ht="18.75" customHeight="1" x14ac:dyDescent="0.15"/>
    <row r="17" spans="2:14" s="23" customFormat="1" ht="18.75" customHeight="1" x14ac:dyDescent="0.15"/>
    <row r="18" spans="2:14" s="23" customFormat="1" ht="18.75" customHeight="1" x14ac:dyDescent="0.15"/>
    <row r="19" spans="2:14" s="23" customFormat="1" ht="18.75" customHeight="1" x14ac:dyDescent="0.15"/>
    <row r="20" spans="2:14" s="23" customFormat="1" ht="18.75" customHeight="1" x14ac:dyDescent="0.15"/>
    <row r="21" spans="2:14" s="23" customFormat="1" ht="18.75" customHeight="1" x14ac:dyDescent="0.15"/>
    <row r="22" spans="2:14" s="23" customFormat="1" ht="18.75" customHeight="1" x14ac:dyDescent="0.15"/>
    <row r="23" spans="2:14" s="23" customFormat="1" ht="18.75" customHeight="1" x14ac:dyDescent="0.1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 s="10" customFormat="1" ht="18.75" customHeight="1" x14ac:dyDescent="0.15"/>
    <row r="25" spans="2:14" s="10" customFormat="1" ht="18.75" customHeight="1" x14ac:dyDescent="0.15"/>
    <row r="26" spans="2:14" s="10" customFormat="1" ht="18.75" customHeight="1" x14ac:dyDescent="0.15"/>
    <row r="27" spans="2:14" s="10" customFormat="1" ht="18.75" customHeight="1" x14ac:dyDescent="0.15"/>
    <row r="28" spans="2:14" s="10" customFormat="1" ht="18.75" customHeight="1" x14ac:dyDescent="0.15"/>
    <row r="29" spans="2:14" s="10" customFormat="1" ht="18.75" customHeight="1" x14ac:dyDescent="0.15"/>
    <row r="30" spans="2:14" s="10" customFormat="1" ht="18.75" customHeight="1" x14ac:dyDescent="0.15"/>
    <row r="31" spans="2:14" s="10" customFormat="1" ht="18.75" customHeight="1" x14ac:dyDescent="0.15"/>
    <row r="32" spans="2:14" s="10" customFormat="1" ht="18.75" customHeight="1" x14ac:dyDescent="0.15"/>
    <row r="33" spans="1:14" s="10" customFormat="1" ht="18.75" customHeight="1" x14ac:dyDescent="0.15"/>
    <row r="34" spans="1:14" s="10" customFormat="1" ht="18.75" customHeight="1" x14ac:dyDescent="0.15"/>
    <row r="35" spans="1:14" s="10" customFormat="1" ht="18.75" customHeight="1" x14ac:dyDescent="0.15"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18.75" customHeight="1" x14ac:dyDescent="0.15">
      <c r="A36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s="10" customFormat="1" ht="18.75" customHeight="1" x14ac:dyDescent="0.15"/>
    <row r="38" spans="1:14" s="10" customFormat="1" ht="18.75" customHeight="1" x14ac:dyDescent="0.15"/>
    <row r="39" spans="1:14" s="10" customFormat="1" ht="18.75" customHeight="1" x14ac:dyDescent="0.15"/>
    <row r="40" spans="1:14" s="10" customFormat="1" ht="18.75" customHeight="1" x14ac:dyDescent="0.15"/>
    <row r="41" spans="1:14" s="10" customFormat="1" ht="18.75" customHeight="1" x14ac:dyDescent="0.15">
      <c r="B41" s="52"/>
      <c r="C41" s="52"/>
      <c r="D41" s="26"/>
      <c r="E41"/>
      <c r="F41"/>
      <c r="J41" s="26"/>
      <c r="K41" s="26"/>
      <c r="L41" s="26"/>
      <c r="M41" s="26"/>
      <c r="N41" s="26"/>
    </row>
    <row r="42" spans="1:14" s="26" customFormat="1" ht="18.75" customHeight="1" x14ac:dyDescent="0.15">
      <c r="A42" s="52"/>
      <c r="E42" s="10"/>
      <c r="F42" s="10"/>
      <c r="G42" s="10"/>
      <c r="H42"/>
      <c r="I42"/>
    </row>
    <row r="43" spans="1:14" s="26" customFormat="1" ht="18.75" customHeight="1" x14ac:dyDescent="0.15">
      <c r="E43" s="10"/>
      <c r="F43" s="10"/>
      <c r="G43" s="10"/>
      <c r="H43" s="10"/>
      <c r="I43" s="10"/>
    </row>
    <row r="44" spans="1:14" s="26" customFormat="1" ht="18.75" customHeight="1" x14ac:dyDescent="0.15">
      <c r="E44" s="10"/>
      <c r="F44" s="10"/>
      <c r="G44"/>
      <c r="H44" s="10"/>
      <c r="I44" s="10"/>
    </row>
    <row r="45" spans="1:14" s="26" customFormat="1" ht="18.75" customHeight="1" x14ac:dyDescent="0.15">
      <c r="E45" s="10"/>
      <c r="F45" s="10"/>
      <c r="G45" s="10"/>
      <c r="H45" s="10"/>
      <c r="I45" s="10"/>
    </row>
    <row r="46" spans="1:14" s="26" customFormat="1" ht="18.75" customHeight="1" x14ac:dyDescent="0.15">
      <c r="G46" s="10"/>
      <c r="H46" s="10"/>
      <c r="I46" s="10"/>
    </row>
    <row r="47" spans="1:14" s="26" customFormat="1" ht="18.75" customHeight="1" x14ac:dyDescent="0.15">
      <c r="G47" s="10"/>
    </row>
    <row r="48" spans="1:14" s="26" customFormat="1" ht="18.75" customHeight="1" x14ac:dyDescent="0.15">
      <c r="G48" s="10"/>
    </row>
    <row r="49" s="26" customFormat="1" ht="18.75" customHeight="1" x14ac:dyDescent="0.15"/>
    <row r="50" s="26" customFormat="1" ht="18.75" customHeight="1" x14ac:dyDescent="0.15"/>
    <row r="51" s="26" customFormat="1" ht="18.75" customHeight="1" x14ac:dyDescent="0.15"/>
    <row r="52" s="26" customFormat="1" ht="18.75" customHeight="1" x14ac:dyDescent="0.15"/>
    <row r="53" s="26" customFormat="1" ht="18.75" customHeight="1" x14ac:dyDescent="0.15"/>
    <row r="54" s="26" customFormat="1" ht="18.75" customHeight="1" x14ac:dyDescent="0.15"/>
    <row r="55" s="26" customFormat="1" ht="18.75" customHeight="1" x14ac:dyDescent="0.15"/>
    <row r="56" s="26" customFormat="1" ht="15" customHeight="1" x14ac:dyDescent="0.15"/>
    <row r="57" s="26" customFormat="1" ht="15" customHeight="1" x14ac:dyDescent="0.15"/>
    <row r="58" s="26" customFormat="1" ht="15" customHeight="1" x14ac:dyDescent="0.15"/>
    <row r="59" s="26" customFormat="1" ht="15" customHeight="1" x14ac:dyDescent="0.15"/>
    <row r="60" s="26" customFormat="1" ht="15" customHeight="1" x14ac:dyDescent="0.15"/>
    <row r="61" s="26" customFormat="1" ht="15" customHeight="1" x14ac:dyDescent="0.15"/>
    <row r="62" s="26" customFormat="1" ht="15" customHeight="1" x14ac:dyDescent="0.15"/>
    <row r="63" s="26" customFormat="1" ht="15" customHeight="1" x14ac:dyDescent="0.15"/>
    <row r="64" s="26" customFormat="1" ht="15" customHeight="1" x14ac:dyDescent="0.15"/>
    <row r="65" spans="1:1" s="26" customFormat="1" ht="15" customHeight="1" x14ac:dyDescent="0.15"/>
    <row r="66" spans="1:1" s="26" customFormat="1" ht="15" customHeight="1" x14ac:dyDescent="0.15"/>
    <row r="67" spans="1:1" s="26" customFormat="1" ht="15" customHeight="1" x14ac:dyDescent="0.15"/>
    <row r="68" spans="1:1" s="26" customFormat="1" ht="15" customHeight="1" x14ac:dyDescent="0.15"/>
    <row r="69" spans="1:1" s="26" customFormat="1" ht="15" customHeight="1" x14ac:dyDescent="0.15"/>
    <row r="70" spans="1:1" s="26" customFormat="1" ht="15" customHeight="1" x14ac:dyDescent="0.15"/>
    <row r="71" spans="1:1" s="26" customFormat="1" ht="15" customHeight="1" x14ac:dyDescent="0.15"/>
    <row r="72" spans="1:1" s="26" customFormat="1" ht="15" customHeight="1" x14ac:dyDescent="0.15"/>
    <row r="73" spans="1:1" s="26" customFormat="1" ht="15" customHeight="1" x14ac:dyDescent="0.15"/>
    <row r="74" spans="1:1" s="26" customFormat="1" ht="15" customHeight="1" x14ac:dyDescent="0.15"/>
    <row r="75" spans="1:1" s="26" customFormat="1" ht="15" customHeight="1" x14ac:dyDescent="0.15"/>
    <row r="76" spans="1:1" s="26" customFormat="1" ht="15" customHeight="1" x14ac:dyDescent="0.15"/>
    <row r="77" spans="1:1" s="26" customFormat="1" ht="15" customHeight="1" x14ac:dyDescent="0.15"/>
    <row r="78" spans="1:1" s="26" customFormat="1" ht="15" customHeight="1" x14ac:dyDescent="0.15">
      <c r="A78" s="10"/>
    </row>
    <row r="79" spans="1:1" s="26" customFormat="1" ht="15" customHeight="1" x14ac:dyDescent="0.15">
      <c r="A79" s="10"/>
    </row>
    <row r="80" spans="1:1" s="26" customFormat="1" ht="15" customHeight="1" x14ac:dyDescent="0.15">
      <c r="A80" s="10"/>
    </row>
    <row r="81" spans="1:14" s="26" customFormat="1" ht="15" customHeight="1" x14ac:dyDescent="0.15">
      <c r="A81" s="10"/>
      <c r="B81" s="10"/>
    </row>
    <row r="82" spans="1:14" s="26" customFormat="1" ht="15" customHeight="1" x14ac:dyDescent="0.15">
      <c r="A82" s="10"/>
      <c r="B82" s="10"/>
      <c r="C82" s="10"/>
    </row>
    <row r="83" spans="1:14" s="26" customFormat="1" ht="15" customHeight="1" x14ac:dyDescent="0.15">
      <c r="A83" s="10"/>
      <c r="B83" s="10"/>
      <c r="C83" s="10"/>
    </row>
    <row r="84" spans="1:14" s="26" customFormat="1" ht="15" customHeight="1" x14ac:dyDescent="0.15">
      <c r="A84" s="10"/>
      <c r="B84" s="10"/>
      <c r="C84" s="10"/>
    </row>
    <row r="85" spans="1:14" s="26" customFormat="1" ht="15" customHeight="1" x14ac:dyDescent="0.15">
      <c r="A85" s="10"/>
      <c r="B85" s="10"/>
      <c r="C85" s="10"/>
    </row>
    <row r="86" spans="1:14" s="26" customFormat="1" ht="15" customHeight="1" x14ac:dyDescent="0.15">
      <c r="A86" s="10"/>
      <c r="B86" s="10"/>
      <c r="C86" s="10"/>
      <c r="D86" s="10"/>
    </row>
    <row r="87" spans="1:14" s="26" customFormat="1" ht="15" customHeight="1" x14ac:dyDescent="0.15">
      <c r="A87" s="42"/>
      <c r="B87" s="10"/>
      <c r="C87" s="10"/>
      <c r="D87" s="10"/>
    </row>
    <row r="88" spans="1:14" s="26" customFormat="1" ht="15" customHeight="1" x14ac:dyDescent="0.15">
      <c r="A88" s="10"/>
      <c r="B88" s="10"/>
      <c r="C88" s="10"/>
      <c r="D88" s="10"/>
    </row>
    <row r="89" spans="1:14" s="26" customFormat="1" ht="22.5" customHeight="1" x14ac:dyDescent="0.15">
      <c r="A89" s="10"/>
      <c r="B89" s="10"/>
      <c r="C89" s="10"/>
      <c r="D89" s="10"/>
    </row>
    <row r="90" spans="1:14" s="26" customFormat="1" ht="21" customHeight="1" x14ac:dyDescent="0.15">
      <c r="A90" s="10"/>
      <c r="B90" s="10"/>
      <c r="C90" s="10"/>
      <c r="D90" s="23"/>
      <c r="J90" s="10"/>
      <c r="K90" s="10"/>
      <c r="L90" s="10"/>
      <c r="M90" s="10"/>
      <c r="N90" s="10"/>
    </row>
    <row r="91" spans="1:14" s="10" customFormat="1" ht="18.75" customHeight="1" x14ac:dyDescent="0.15">
      <c r="E91" s="26"/>
      <c r="F91" s="26"/>
      <c r="G91" s="26"/>
      <c r="H91" s="26"/>
      <c r="I91" s="26"/>
    </row>
    <row r="92" spans="1:14" s="10" customFormat="1" ht="33.75" customHeight="1" x14ac:dyDescent="0.15">
      <c r="A92" s="19"/>
      <c r="B92" s="18"/>
      <c r="E92" s="26"/>
      <c r="F92" s="26"/>
      <c r="G92" s="26"/>
      <c r="H92" s="26"/>
      <c r="I92" s="26"/>
    </row>
    <row r="93" spans="1:14" s="10" customFormat="1" ht="33.75" customHeight="1" x14ac:dyDescent="0.15">
      <c r="E93" s="26"/>
      <c r="F93" s="26"/>
      <c r="G93" s="26"/>
      <c r="H93" s="26"/>
      <c r="I93" s="26"/>
    </row>
    <row r="94" spans="1:14" s="10" customFormat="1" ht="33.75" customHeight="1" x14ac:dyDescent="0.15">
      <c r="E94" s="26"/>
      <c r="F94" s="26"/>
      <c r="G94" s="26"/>
      <c r="H94" s="26"/>
      <c r="I94" s="26"/>
    </row>
    <row r="95" spans="1:14" s="10" customFormat="1" ht="33.75" customHeight="1" x14ac:dyDescent="0.15">
      <c r="G95" s="26"/>
      <c r="H95" s="26"/>
      <c r="I95" s="26"/>
    </row>
    <row r="96" spans="1:14" s="10" customFormat="1" ht="33.75" customHeight="1" x14ac:dyDescent="0.15">
      <c r="G96" s="26"/>
    </row>
    <row r="97" spans="1:14" s="10" customFormat="1" ht="30" customHeight="1" x14ac:dyDescent="0.15">
      <c r="G97" s="26"/>
    </row>
    <row r="98" spans="1:14" s="10" customFormat="1" ht="30" customHeight="1" x14ac:dyDescent="0.15"/>
    <row r="99" spans="1:14" s="10" customFormat="1" ht="52.5" customHeight="1" x14ac:dyDescent="0.15"/>
    <row r="100" spans="1:14" s="10" customFormat="1" ht="15" customHeight="1" x14ac:dyDescent="0.15">
      <c r="J100" s="23"/>
      <c r="K100" s="23"/>
      <c r="L100" s="23"/>
      <c r="M100" s="23"/>
      <c r="N100" s="23"/>
    </row>
    <row r="101" spans="1:14" s="23" customFormat="1" ht="34.5" customHeight="1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s="10" customFormat="1" ht="15" customHeight="1" x14ac:dyDescent="0.15"/>
    <row r="103" spans="1:14" s="10" customFormat="1" ht="15" customHeight="1" x14ac:dyDescent="0.15">
      <c r="E103" s="23"/>
    </row>
    <row r="104" spans="1:14" s="10" customFormat="1" ht="26.25" customHeight="1" x14ac:dyDescent="0.15">
      <c r="F104" s="23"/>
    </row>
    <row r="105" spans="1:14" s="10" customFormat="1" ht="22.5" customHeight="1" x14ac:dyDescent="0.15">
      <c r="D105" s="23"/>
    </row>
    <row r="106" spans="1:14" s="10" customFormat="1" ht="22.5" customHeight="1" x14ac:dyDescent="0.15">
      <c r="C106" s="23"/>
      <c r="G106" s="23"/>
    </row>
    <row r="107" spans="1:14" s="10" customFormat="1" ht="22.5" customHeight="1" x14ac:dyDescent="0.15"/>
    <row r="108" spans="1:14" s="10" customFormat="1" ht="22.5" customHeight="1" x14ac:dyDescent="0.15"/>
    <row r="109" spans="1:14" s="10" customFormat="1" ht="22.5" customHeight="1" x14ac:dyDescent="0.15"/>
    <row r="110" spans="1:14" s="10" customFormat="1" ht="22.5" customHeight="1" x14ac:dyDescent="0.15"/>
    <row r="111" spans="1:14" s="10" customFormat="1" ht="22.5" customHeight="1" x14ac:dyDescent="0.15"/>
    <row r="112" spans="1:14" s="10" customFormat="1" ht="11.25" customHeight="1" x14ac:dyDescent="0.15"/>
    <row r="113" spans="1:2" s="10" customFormat="1" ht="26.25" customHeight="1" x14ac:dyDescent="0.15"/>
    <row r="114" spans="1:2" s="10" customFormat="1" ht="22.5" customHeight="1" x14ac:dyDescent="0.15"/>
    <row r="115" spans="1:2" s="10" customFormat="1" ht="22.5" customHeight="1" x14ac:dyDescent="0.15"/>
    <row r="116" spans="1:2" s="10" customFormat="1" ht="23.25" customHeight="1" x14ac:dyDescent="0.15"/>
    <row r="117" spans="1:2" s="10" customFormat="1" ht="22.5" customHeight="1" x14ac:dyDescent="0.15"/>
    <row r="118" spans="1:2" s="10" customFormat="1" ht="22.5" customHeight="1" x14ac:dyDescent="0.15"/>
    <row r="119" spans="1:2" s="10" customFormat="1" ht="22.5" customHeight="1" x14ac:dyDescent="0.15"/>
    <row r="120" spans="1:2" s="10" customFormat="1" ht="22.5" customHeight="1" x14ac:dyDescent="0.15"/>
    <row r="121" spans="1:2" s="10" customFormat="1" ht="11.25" customHeight="1" x14ac:dyDescent="0.15"/>
    <row r="122" spans="1:2" s="10" customFormat="1" ht="15" customHeight="1" x14ac:dyDescent="0.15"/>
    <row r="123" spans="1:2" s="10" customFormat="1" ht="26.25" customHeight="1" x14ac:dyDescent="0.15"/>
    <row r="124" spans="1:2" s="10" customFormat="1" ht="22.5" customHeight="1" x14ac:dyDescent="0.15"/>
    <row r="125" spans="1:2" s="10" customFormat="1" ht="22.5" customHeight="1" x14ac:dyDescent="0.15">
      <c r="A125"/>
      <c r="B125"/>
    </row>
    <row r="126" spans="1:2" s="10" customFormat="1" ht="23.25" customHeight="1" x14ac:dyDescent="0.15">
      <c r="A126"/>
      <c r="B126"/>
    </row>
    <row r="127" spans="1:2" s="10" customFormat="1" ht="22.5" customHeight="1" x14ac:dyDescent="0.15">
      <c r="A127"/>
      <c r="B127"/>
    </row>
    <row r="128" spans="1:2" s="10" customFormat="1" ht="22.5" customHeight="1" x14ac:dyDescent="0.15">
      <c r="A128"/>
      <c r="B128"/>
    </row>
    <row r="129" spans="1:14" s="10" customFormat="1" ht="22.5" customHeight="1" x14ac:dyDescent="0.15">
      <c r="A129"/>
      <c r="B129"/>
    </row>
    <row r="130" spans="1:14" s="10" customFormat="1" ht="22.5" customHeight="1" x14ac:dyDescent="0.15">
      <c r="A130"/>
      <c r="B130"/>
    </row>
    <row r="131" spans="1:14" s="10" customFormat="1" ht="11.25" customHeight="1" x14ac:dyDescent="0.15">
      <c r="A131"/>
      <c r="B131"/>
    </row>
    <row r="132" spans="1:14" s="10" customFormat="1" ht="26.25" customHeight="1" x14ac:dyDescent="0.15">
      <c r="A132"/>
      <c r="B132"/>
    </row>
    <row r="133" spans="1:14" s="10" customFormat="1" ht="22.5" customHeight="1" x14ac:dyDescent="0.15">
      <c r="A133"/>
      <c r="B133"/>
    </row>
    <row r="134" spans="1:14" s="10" customFormat="1" ht="22.5" customHeight="1" x14ac:dyDescent="0.15">
      <c r="A134"/>
      <c r="B134"/>
    </row>
    <row r="135" spans="1:14" s="10" customFormat="1" ht="23.25" customHeight="1" x14ac:dyDescent="0.15">
      <c r="A135"/>
      <c r="B135"/>
    </row>
    <row r="136" spans="1:14" s="10" customFormat="1" ht="22.5" customHeight="1" x14ac:dyDescent="0.15">
      <c r="A136"/>
      <c r="B136"/>
      <c r="E136"/>
    </row>
    <row r="137" spans="1:14" s="10" customFormat="1" ht="22.5" customHeight="1" x14ac:dyDescent="0.15">
      <c r="A137"/>
      <c r="B137"/>
      <c r="E137"/>
      <c r="F137"/>
    </row>
    <row r="138" spans="1:14" s="10" customFormat="1" ht="22.5" customHeight="1" x14ac:dyDescent="0.15">
      <c r="A138"/>
      <c r="B138"/>
      <c r="D138"/>
      <c r="E138"/>
      <c r="F138"/>
    </row>
    <row r="139" spans="1:14" s="10" customFormat="1" ht="22.5" customHeight="1" x14ac:dyDescent="0.15">
      <c r="A139"/>
      <c r="B139"/>
      <c r="C139"/>
      <c r="D139"/>
      <c r="E139"/>
      <c r="F139"/>
      <c r="G139"/>
    </row>
    <row r="140" spans="1:14" s="10" customFormat="1" ht="11.25" customHeight="1" x14ac:dyDescent="0.15">
      <c r="B140"/>
      <c r="C140"/>
      <c r="D140"/>
      <c r="E140"/>
      <c r="F140"/>
      <c r="G140"/>
      <c r="H140"/>
      <c r="I140"/>
      <c r="J140"/>
      <c r="K140"/>
      <c r="L140"/>
      <c r="M140"/>
      <c r="N140"/>
    </row>
  </sheetData>
  <sheetProtection selectLockedCells="1"/>
  <mergeCells count="11">
    <mergeCell ref="B8:B9"/>
    <mergeCell ref="C8:D8"/>
    <mergeCell ref="E8:G8"/>
    <mergeCell ref="H8:J8"/>
    <mergeCell ref="K8:M8"/>
    <mergeCell ref="B4:B5"/>
    <mergeCell ref="G2:P2"/>
    <mergeCell ref="C4:E4"/>
    <mergeCell ref="L4:N4"/>
    <mergeCell ref="B2:D2"/>
    <mergeCell ref="F4:K4"/>
  </mergeCells>
  <phoneticPr fontId="1" type="Hiragana"/>
  <dataValidations count="1">
    <dataValidation imeMode="disabled" allowBlank="1" showInputMessage="1" showErrorMessage="1" sqref="C6:N7 C10:M10"/>
  </dataValidations>
  <pageMargins left="0.70866141732283472" right="0.70866141732283472" top="0.74803149606299213" bottom="0.74803149606299213" header="0.31496062992125984" footer="0.31496062992125984"/>
  <pageSetup paperSize="9" scale="2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247"/>
  <sheetViews>
    <sheetView showGridLines="0" zoomScaleNormal="100" zoomScaleSheetLayoutView="80" workbookViewId="0">
      <pane ySplit="6" topLeftCell="A76" activePane="bottomLeft" state="frozen"/>
      <selection pane="bottomLeft" activeCell="T76" sqref="T76:W76"/>
    </sheetView>
  </sheetViews>
  <sheetFormatPr defaultRowHeight="13.5" x14ac:dyDescent="0.15"/>
  <cols>
    <col min="1" max="1" width="0.375" style="10" customWidth="1"/>
    <col min="2" max="2" width="4.375" style="10" customWidth="1"/>
    <col min="3" max="3" width="5" style="7" customWidth="1"/>
    <col min="4" max="5" width="5" style="10" customWidth="1"/>
    <col min="6" max="6" width="5.25" style="10" customWidth="1"/>
    <col min="7" max="10" width="5" style="10" customWidth="1"/>
    <col min="11" max="11" width="5" style="7" customWidth="1"/>
    <col min="12" max="12" width="5" style="10" customWidth="1"/>
    <col min="13" max="14" width="5" style="7" customWidth="1"/>
    <col min="15" max="31" width="5" style="10" customWidth="1"/>
    <col min="32" max="34" width="4.75" style="10" customWidth="1"/>
    <col min="35" max="35" width="3.125" style="10" customWidth="1"/>
    <col min="36" max="42" width="5" style="10" customWidth="1"/>
    <col min="43" max="16384" width="9" style="10"/>
  </cols>
  <sheetData>
    <row r="1" spans="1:41" s="88" customFormat="1" ht="2.25" customHeight="1" thickBot="1" x14ac:dyDescent="0.2">
      <c r="B1" s="606"/>
      <c r="C1" s="606"/>
      <c r="D1" s="606"/>
      <c r="E1" s="606"/>
      <c r="F1" s="607"/>
      <c r="G1" s="608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  <c r="AA1" s="605"/>
      <c r="AB1" s="605"/>
      <c r="AC1" s="605"/>
      <c r="AD1" s="209"/>
    </row>
    <row r="2" spans="1:41" s="88" customFormat="1" ht="15" customHeight="1" x14ac:dyDescent="0.15">
      <c r="A2" s="209"/>
      <c r="B2" s="1082" t="s">
        <v>250</v>
      </c>
      <c r="C2" s="1083"/>
      <c r="D2" s="1084"/>
      <c r="E2" s="1088" t="s">
        <v>249</v>
      </c>
      <c r="F2" s="1089"/>
      <c r="G2" s="1090"/>
      <c r="H2" s="605"/>
      <c r="I2" s="1093" t="s">
        <v>248</v>
      </c>
      <c r="J2" s="1093"/>
      <c r="K2" s="1093"/>
      <c r="L2" s="1093"/>
      <c r="M2" s="1093"/>
      <c r="N2" s="1093"/>
      <c r="O2" s="1093"/>
      <c r="P2" s="1093"/>
      <c r="Q2" s="1093"/>
      <c r="R2" s="1093"/>
      <c r="S2" s="1093"/>
      <c r="T2" s="1093"/>
      <c r="U2" s="1093"/>
      <c r="V2" s="1093"/>
      <c r="W2" s="1093"/>
      <c r="X2" s="1093"/>
      <c r="Y2" s="1093"/>
      <c r="Z2" s="1093"/>
      <c r="AA2" s="1093"/>
      <c r="AB2" s="1093"/>
      <c r="AC2" s="605"/>
      <c r="AD2" s="1442" t="s">
        <v>34</v>
      </c>
      <c r="AE2" s="1443"/>
      <c r="AF2" s="1446"/>
      <c r="AG2" s="1446"/>
      <c r="AH2" s="1447"/>
    </row>
    <row r="3" spans="1:41" s="88" customFormat="1" ht="17.25" customHeight="1" thickBot="1" x14ac:dyDescent="0.2">
      <c r="B3" s="1085" t="str">
        <f>IF(OR(B8="×",B13="×",B10="×",B11="×",B16="×",B17="×",B18="×",B20="×",B26="×",B33="×",B38="×",B43="×",B72="×",B81="×",B83="×",B85="×",B88="×",B91="×",B100="×",B109="×",B118="×",B127="×",B136="×",B145="×",B154="×",B166="×",B168="×",B171="×",B174="×",B183="×",B192="×",B201="×",B210="×",B219="×",B228="×",B237="×"),"未入力あり","○")</f>
        <v>未入力あり</v>
      </c>
      <c r="C3" s="1086"/>
      <c r="D3" s="1087"/>
      <c r="E3" s="1091" t="e">
        <f>#REF!</f>
        <v>#REF!</v>
      </c>
      <c r="F3" s="1091"/>
      <c r="G3" s="1092"/>
      <c r="H3" s="210"/>
      <c r="I3" s="1093"/>
      <c r="J3" s="1093"/>
      <c r="K3" s="1093"/>
      <c r="L3" s="1093"/>
      <c r="M3" s="1093"/>
      <c r="N3" s="1093"/>
      <c r="O3" s="1093"/>
      <c r="P3" s="1093"/>
      <c r="Q3" s="1093"/>
      <c r="R3" s="1093"/>
      <c r="S3" s="1093"/>
      <c r="T3" s="1093"/>
      <c r="U3" s="1093"/>
      <c r="V3" s="1093"/>
      <c r="W3" s="1093"/>
      <c r="X3" s="1093"/>
      <c r="Y3" s="1093"/>
      <c r="Z3" s="1093"/>
      <c r="AA3" s="1093"/>
      <c r="AB3" s="1093"/>
      <c r="AD3" s="1444"/>
      <c r="AE3" s="1445"/>
      <c r="AF3" s="1448"/>
      <c r="AG3" s="1448"/>
      <c r="AH3" s="1449"/>
      <c r="AI3" s="89"/>
      <c r="AJ3" s="90"/>
      <c r="AK3" s="91"/>
    </row>
    <row r="4" spans="1:41" s="88" customFormat="1" ht="2.25" customHeight="1" x14ac:dyDescent="0.15">
      <c r="B4" s="605"/>
      <c r="C4" s="605"/>
      <c r="D4" s="605"/>
      <c r="E4" s="605"/>
      <c r="F4" s="210"/>
      <c r="G4" s="609"/>
      <c r="H4" s="210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I4" s="89"/>
      <c r="AJ4" s="90"/>
      <c r="AK4" s="91"/>
    </row>
    <row r="5" spans="1:41" s="88" customFormat="1" ht="12.75" customHeight="1" x14ac:dyDescent="0.15">
      <c r="B5" s="1094" t="s">
        <v>251</v>
      </c>
      <c r="C5" s="1094"/>
      <c r="D5" s="1094"/>
      <c r="E5" s="1094"/>
      <c r="F5" s="1094"/>
      <c r="G5" s="1094"/>
      <c r="H5" s="1094"/>
      <c r="I5" s="1094"/>
      <c r="J5" s="1094"/>
      <c r="K5" s="1094"/>
      <c r="L5" s="1094"/>
      <c r="M5" s="1094"/>
      <c r="N5" s="1094"/>
      <c r="O5" s="1094"/>
      <c r="P5" s="1094"/>
      <c r="Q5" s="1094"/>
      <c r="R5" s="1094"/>
      <c r="S5" s="1094"/>
      <c r="T5" s="1094"/>
      <c r="U5" s="1094"/>
      <c r="V5" s="1094"/>
      <c r="W5" s="1094"/>
      <c r="X5" s="1094"/>
      <c r="Y5" s="1094"/>
      <c r="Z5" s="1094"/>
      <c r="AA5" s="1094"/>
      <c r="AB5" s="1094"/>
      <c r="AI5" s="91"/>
    </row>
    <row r="6" spans="1:41" s="92" customFormat="1" ht="2.25" customHeight="1" x14ac:dyDescent="0.15">
      <c r="F6" s="93"/>
      <c r="G6" s="93"/>
      <c r="H6" s="93"/>
      <c r="I6" s="93"/>
      <c r="J6" s="94"/>
      <c r="K6" s="94"/>
      <c r="L6" s="94"/>
      <c r="M6" s="94"/>
      <c r="AJ6" s="306"/>
    </row>
    <row r="7" spans="1:41" ht="30" customHeight="1" thickBot="1" x14ac:dyDescent="0.2">
      <c r="B7" s="1080" t="s">
        <v>125</v>
      </c>
      <c r="C7" s="1080"/>
      <c r="D7" s="1080"/>
      <c r="E7" s="1080"/>
      <c r="F7" s="1080"/>
      <c r="G7" s="1080"/>
      <c r="H7" s="1080"/>
      <c r="I7" s="1081" t="s">
        <v>247</v>
      </c>
      <c r="J7" s="1081"/>
      <c r="K7" s="1081"/>
      <c r="L7" s="1081"/>
      <c r="M7" s="1081"/>
      <c r="N7" s="1081"/>
      <c r="O7" s="1081"/>
      <c r="P7" s="1081"/>
      <c r="Q7" s="1081"/>
      <c r="R7" s="1081"/>
      <c r="S7" s="1081"/>
      <c r="T7" s="1081"/>
      <c r="U7" s="1081"/>
      <c r="V7" s="1081"/>
      <c r="W7" s="1081"/>
      <c r="X7" s="1081"/>
      <c r="Y7" s="513"/>
      <c r="Z7" s="513"/>
      <c r="AA7" s="513"/>
      <c r="AB7" s="513"/>
      <c r="AC7" s="513"/>
      <c r="AD7" s="513"/>
      <c r="AE7" s="513"/>
      <c r="AF7" s="513"/>
      <c r="AG7" s="513"/>
      <c r="AH7" s="513"/>
      <c r="AI7" s="513"/>
      <c r="AJ7" s="513"/>
      <c r="AK7" s="513"/>
    </row>
    <row r="8" spans="1:41" ht="15" customHeight="1" x14ac:dyDescent="0.15">
      <c r="B8" s="1076" t="str">
        <f>IF(F9="","×","○")</f>
        <v>×</v>
      </c>
      <c r="C8" s="1188" t="s">
        <v>246</v>
      </c>
      <c r="D8" s="1189"/>
      <c r="E8" s="1189"/>
      <c r="F8" s="1077"/>
      <c r="G8" s="1078"/>
      <c r="H8" s="1078"/>
      <c r="I8" s="1078"/>
      <c r="J8" s="1078"/>
      <c r="K8" s="1078"/>
      <c r="L8" s="1078"/>
      <c r="M8" s="1078"/>
      <c r="N8" s="1078"/>
      <c r="O8" s="1078"/>
      <c r="P8" s="1078"/>
      <c r="Q8" s="1078"/>
      <c r="R8" s="1078"/>
      <c r="S8" s="1078"/>
      <c r="T8" s="1078"/>
      <c r="U8" s="1078"/>
      <c r="V8" s="1078"/>
      <c r="W8" s="1078"/>
      <c r="X8" s="1079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98"/>
    </row>
    <row r="9" spans="1:41" ht="30" customHeight="1" thickBot="1" x14ac:dyDescent="0.2">
      <c r="B9" s="1076"/>
      <c r="C9" s="1191"/>
      <c r="D9" s="1192"/>
      <c r="E9" s="1192"/>
      <c r="F9" s="1185"/>
      <c r="G9" s="1186"/>
      <c r="H9" s="1186"/>
      <c r="I9" s="1186"/>
      <c r="J9" s="1186"/>
      <c r="K9" s="1186"/>
      <c r="L9" s="1186"/>
      <c r="M9" s="1186"/>
      <c r="N9" s="1186"/>
      <c r="O9" s="1186"/>
      <c r="P9" s="1186"/>
      <c r="Q9" s="1186"/>
      <c r="R9" s="1186"/>
      <c r="S9" s="1186"/>
      <c r="T9" s="1186"/>
      <c r="U9" s="1186"/>
      <c r="V9" s="1186"/>
      <c r="W9" s="1186"/>
      <c r="X9" s="1187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98"/>
      <c r="AL9" s="2"/>
    </row>
    <row r="10" spans="1:41" ht="30" customHeight="1" thickBot="1" x14ac:dyDescent="0.2">
      <c r="A10" s="2"/>
      <c r="B10" s="191" t="str">
        <f>IF(OR(G10="",I10="",L10="",O10=""),"×","○")</f>
        <v>×</v>
      </c>
      <c r="C10" s="1204" t="s">
        <v>157</v>
      </c>
      <c r="D10" s="1204"/>
      <c r="E10" s="1205"/>
      <c r="F10" s="9" t="s">
        <v>20</v>
      </c>
      <c r="G10" s="770"/>
      <c r="H10" s="15" t="s">
        <v>12</v>
      </c>
      <c r="I10" s="1207"/>
      <c r="J10" s="1207"/>
      <c r="K10" s="16"/>
      <c r="L10" s="1194"/>
      <c r="M10" s="1194"/>
      <c r="N10" s="451" t="s">
        <v>54</v>
      </c>
      <c r="O10" s="1195"/>
      <c r="P10" s="1195"/>
      <c r="Q10" s="1195"/>
      <c r="R10" s="1195"/>
      <c r="S10" s="1195"/>
      <c r="T10" s="1195"/>
      <c r="U10" s="1195"/>
      <c r="V10" s="1195"/>
      <c r="W10" s="1195"/>
      <c r="X10" s="1196"/>
      <c r="Y10" s="449"/>
      <c r="Z10" s="450"/>
      <c r="AA10" s="450"/>
      <c r="AB10" s="449"/>
      <c r="AC10" s="449"/>
      <c r="AD10" s="449"/>
      <c r="AE10" s="449"/>
      <c r="AF10" s="449"/>
      <c r="AG10" s="449"/>
      <c r="AH10" s="450"/>
      <c r="AI10" s="53"/>
      <c r="AJ10" s="53"/>
      <c r="AK10" s="53"/>
      <c r="AL10" s="98"/>
    </row>
    <row r="11" spans="1:41" ht="30" customHeight="1" thickBot="1" x14ac:dyDescent="0.2">
      <c r="A11" s="2"/>
      <c r="B11" s="194" t="str">
        <f>IF(OR(F11="",I11="",L11=""),"×","○")</f>
        <v>×</v>
      </c>
      <c r="C11" s="1204" t="s">
        <v>32</v>
      </c>
      <c r="D11" s="1204"/>
      <c r="E11" s="1205"/>
      <c r="F11" s="1206"/>
      <c r="G11" s="1144"/>
      <c r="H11" s="36" t="s">
        <v>59</v>
      </c>
      <c r="I11" s="1144"/>
      <c r="J11" s="1144"/>
      <c r="K11" s="36" t="s">
        <v>60</v>
      </c>
      <c r="L11" s="1144"/>
      <c r="M11" s="1145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41" ht="11.25" customHeight="1" thickBot="1" x14ac:dyDescent="0.2">
      <c r="A12" s="72"/>
      <c r="B12" s="193"/>
      <c r="C12" s="1203"/>
      <c r="D12" s="1203"/>
      <c r="E12" s="1203"/>
      <c r="F12" s="1203"/>
      <c r="G12" s="1203"/>
      <c r="H12" s="1203"/>
      <c r="I12" s="1203"/>
      <c r="J12" s="1203"/>
      <c r="K12" s="1203"/>
      <c r="L12" s="1203"/>
      <c r="M12" s="1203"/>
      <c r="N12" s="1203"/>
      <c r="O12" s="1203"/>
      <c r="P12" s="1203"/>
      <c r="Q12" s="1203"/>
      <c r="R12" s="1203"/>
      <c r="S12" s="1203"/>
      <c r="T12" s="1203"/>
      <c r="U12" s="1203"/>
      <c r="V12" s="1203"/>
      <c r="W12" s="1203"/>
      <c r="X12" s="1203"/>
      <c r="Y12" s="1203"/>
      <c r="Z12" s="1203"/>
      <c r="AA12" s="1203"/>
      <c r="AB12" s="1203"/>
      <c r="AC12" s="1203"/>
      <c r="AD12" s="1203"/>
      <c r="AE12" s="1203"/>
      <c r="AF12" s="53"/>
      <c r="AG12" s="53"/>
      <c r="AH12" s="53"/>
      <c r="AI12" s="53"/>
      <c r="AJ12" s="53"/>
      <c r="AK12" s="98"/>
    </row>
    <row r="13" spans="1:41" ht="15" customHeight="1" x14ac:dyDescent="0.15">
      <c r="A13" s="2"/>
      <c r="B13" s="1076" t="str">
        <f>IF(OR(F14="",Q14=""),"×","○")</f>
        <v>×</v>
      </c>
      <c r="C13" s="1188" t="s">
        <v>10</v>
      </c>
      <c r="D13" s="1189"/>
      <c r="E13" s="1190"/>
      <c r="F13" s="1077" t="str">
        <f>PHONETIC(F14)</f>
        <v/>
      </c>
      <c r="G13" s="1078"/>
      <c r="H13" s="1078"/>
      <c r="I13" s="1078"/>
      <c r="J13" s="1078"/>
      <c r="K13" s="1078"/>
      <c r="L13" s="1078"/>
      <c r="M13" s="1079"/>
      <c r="N13" s="1188" t="s">
        <v>11</v>
      </c>
      <c r="O13" s="1189"/>
      <c r="P13" s="1189"/>
      <c r="Q13" s="1197" t="str">
        <f>PHONETIC(Q14)</f>
        <v/>
      </c>
      <c r="R13" s="1198"/>
      <c r="S13" s="1198"/>
      <c r="T13" s="1198"/>
      <c r="U13" s="1198"/>
      <c r="V13" s="1198"/>
      <c r="W13" s="1198"/>
      <c r="X13" s="1199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98"/>
    </row>
    <row r="14" spans="1:41" ht="30" customHeight="1" thickBot="1" x14ac:dyDescent="0.2">
      <c r="A14" s="2"/>
      <c r="B14" s="1076"/>
      <c r="C14" s="1191"/>
      <c r="D14" s="1192"/>
      <c r="E14" s="1193"/>
      <c r="F14" s="1185"/>
      <c r="G14" s="1186"/>
      <c r="H14" s="1186"/>
      <c r="I14" s="1186"/>
      <c r="J14" s="1186"/>
      <c r="K14" s="1186"/>
      <c r="L14" s="1186"/>
      <c r="M14" s="1187"/>
      <c r="N14" s="1191"/>
      <c r="O14" s="1192"/>
      <c r="P14" s="1192"/>
      <c r="Q14" s="1200"/>
      <c r="R14" s="1201"/>
      <c r="S14" s="1201"/>
      <c r="T14" s="1201"/>
      <c r="U14" s="1201"/>
      <c r="V14" s="1201"/>
      <c r="W14" s="1201"/>
      <c r="X14" s="1202"/>
      <c r="AA14" s="53"/>
      <c r="AB14" s="53"/>
      <c r="AC14" s="53"/>
      <c r="AD14" s="53"/>
      <c r="AE14" s="53"/>
      <c r="AF14" s="53"/>
      <c r="AG14" s="518"/>
      <c r="AH14" s="518"/>
      <c r="AI14" s="518"/>
      <c r="AJ14" s="518"/>
      <c r="AK14" s="320"/>
      <c r="AL14" s="470"/>
      <c r="AM14" s="470"/>
      <c r="AN14" s="470"/>
      <c r="AO14" s="470"/>
    </row>
    <row r="15" spans="1:41" s="59" customFormat="1" ht="11.25" customHeight="1" thickBot="1" x14ac:dyDescent="0.2">
      <c r="B15" s="196"/>
      <c r="C15" s="429" t="str">
        <f>IF(V17="","",K15)</f>
        <v/>
      </c>
      <c r="D15" s="430" t="str">
        <f>IF(V17="","",IF(H16&lt;2," ",K15+1))</f>
        <v/>
      </c>
      <c r="E15" s="430" t="str">
        <f>IF(V17="","",IF(H16&lt;3," ",K15+2))</f>
        <v/>
      </c>
      <c r="F15" s="430"/>
      <c r="G15" s="430"/>
      <c r="H15" s="431"/>
      <c r="I15" s="461"/>
      <c r="J15" s="636"/>
      <c r="K15" s="1146" t="str">
        <f>IF(L17="","",DATE(G17,J17,L17))</f>
        <v/>
      </c>
      <c r="L15" s="1146"/>
      <c r="M15" s="1146"/>
      <c r="N15" s="309" t="str">
        <f>IF(O17="","",IF(Q17&lt;=12,"昼","夕"))</f>
        <v/>
      </c>
      <c r="O15" s="1176" t="str">
        <f>IF(L17="","",K15+F16)</f>
        <v/>
      </c>
      <c r="P15" s="1176"/>
      <c r="Q15" s="1176"/>
      <c r="R15" s="317" t="str">
        <f>IF(L17="","",IF(AA17&lt;=12,"朝","昼"))</f>
        <v/>
      </c>
      <c r="S15" s="316"/>
      <c r="T15" s="316"/>
      <c r="U15" s="1176" t="str">
        <f>IF(OR(G17="",J17="",L17=""),"",(K15-42))</f>
        <v/>
      </c>
      <c r="V15" s="1176"/>
      <c r="W15" s="316"/>
      <c r="X15" s="516"/>
      <c r="Y15" s="517"/>
      <c r="Z15" s="517"/>
      <c r="AA15" s="97"/>
      <c r="AB15" s="97"/>
      <c r="AC15" s="97"/>
      <c r="AD15" s="97"/>
      <c r="AE15" s="97"/>
      <c r="AF15" s="97"/>
      <c r="AG15" s="519"/>
      <c r="AH15" s="520"/>
      <c r="AI15" s="520" t="str">
        <f>IF(AA17="","",IF(H16&lt;=1,"","②朝"))</f>
        <v/>
      </c>
      <c r="AJ15" s="520" t="str">
        <f>IF(AA17="","",IF(H16&lt;=2,"","③朝"))</f>
        <v/>
      </c>
      <c r="AK15" s="520"/>
      <c r="AL15" s="471"/>
      <c r="AM15" s="471"/>
      <c r="AN15" s="470"/>
      <c r="AO15" s="470"/>
    </row>
    <row r="16" spans="1:41" ht="30" customHeight="1" thickBot="1" x14ac:dyDescent="0.2">
      <c r="A16" s="71"/>
      <c r="B16" s="191" t="str">
        <f>IF(F16="","×","○")</f>
        <v>×</v>
      </c>
      <c r="C16" s="1221" t="s">
        <v>26</v>
      </c>
      <c r="D16" s="1222"/>
      <c r="E16" s="1223"/>
      <c r="F16" s="63"/>
      <c r="G16" s="37" t="s">
        <v>24</v>
      </c>
      <c r="H16" s="69" t="str">
        <f>IF(F16="","",F16+1)</f>
        <v/>
      </c>
      <c r="I16" s="6" t="s">
        <v>25</v>
      </c>
      <c r="J16" s="1219" t="s">
        <v>170</v>
      </c>
      <c r="K16" s="1220"/>
      <c r="L16" s="1220"/>
      <c r="M16" s="1220"/>
      <c r="N16" s="1220"/>
      <c r="O16" s="1220"/>
      <c r="P16" s="1220"/>
      <c r="Q16" s="1220"/>
      <c r="R16" s="1220"/>
      <c r="S16" s="1220"/>
      <c r="T16" s="1220"/>
      <c r="U16" s="1220"/>
      <c r="V16" s="1220"/>
      <c r="W16" s="1220"/>
      <c r="X16" s="1220"/>
      <c r="Y16" s="1220"/>
      <c r="Z16" s="1220"/>
      <c r="AA16" s="1220"/>
      <c r="AB16" s="1220"/>
      <c r="AC16" s="1"/>
      <c r="AD16" s="1"/>
      <c r="AE16" s="62"/>
      <c r="AF16" s="1"/>
      <c r="AG16" s="521"/>
      <c r="AH16" s="522" t="str">
        <f>IF(AA17="","",IF(L41&lt;&gt;"昼","","①昼"))</f>
        <v/>
      </c>
      <c r="AI16" s="523" t="str">
        <f>IF(AA17="","",IF(OR(AI17&lt;&gt;"",AND(O15=K15+1,R15="昼")),"②昼",""))</f>
        <v/>
      </c>
      <c r="AJ16" s="524" t="str">
        <f>IF(AA17="","",IF(OR(AJ17&lt;&gt;"",AND(O15=K15+2,R15="昼")),"③昼",""))</f>
        <v/>
      </c>
      <c r="AK16" s="525"/>
      <c r="AL16" s="473"/>
      <c r="AM16" s="471"/>
      <c r="AN16" s="471"/>
      <c r="AO16" s="470"/>
    </row>
    <row r="17" spans="1:48" s="1" customFormat="1" ht="30" customHeight="1" thickBot="1" x14ac:dyDescent="0.2">
      <c r="A17" s="71"/>
      <c r="B17" s="191" t="str">
        <f>IF(AND(LEN(G17)=4,J17&lt;&gt;"",L17&lt;&gt;"",Q17&lt;&gt;"",AA17&lt;&gt;""),"○","×")</f>
        <v>×</v>
      </c>
      <c r="C17" s="1213" t="s">
        <v>2</v>
      </c>
      <c r="D17" s="1214"/>
      <c r="E17" s="1215"/>
      <c r="F17" s="70" t="s">
        <v>58</v>
      </c>
      <c r="G17" s="1224"/>
      <c r="H17" s="1224"/>
      <c r="I17" s="5" t="s">
        <v>3</v>
      </c>
      <c r="J17" s="63"/>
      <c r="K17" s="5" t="s">
        <v>0</v>
      </c>
      <c r="L17" s="63"/>
      <c r="M17" s="5" t="s">
        <v>1</v>
      </c>
      <c r="N17" s="5" t="s">
        <v>6</v>
      </c>
      <c r="O17" s="75" t="str">
        <f>TEXT(K15,"aaa")</f>
        <v/>
      </c>
      <c r="P17" s="5" t="s">
        <v>7</v>
      </c>
      <c r="Q17" s="63"/>
      <c r="R17" s="64" t="s">
        <v>14</v>
      </c>
      <c r="S17" s="64" t="s">
        <v>52</v>
      </c>
      <c r="T17" s="76" t="str">
        <f>IF(OR(F16="",L17=""),"",O15)</f>
        <v/>
      </c>
      <c r="U17" s="64" t="s">
        <v>0</v>
      </c>
      <c r="V17" s="77" t="str">
        <f>IF(OR(F16="",L17=""),"",O15)</f>
        <v/>
      </c>
      <c r="W17" s="64" t="s">
        <v>1</v>
      </c>
      <c r="X17" s="64" t="s">
        <v>53</v>
      </c>
      <c r="Y17" s="75" t="str">
        <f>IF(OR(F16="",L17=""),"",TEXT(O15,"aaa"))</f>
        <v/>
      </c>
      <c r="Z17" s="64" t="s">
        <v>7</v>
      </c>
      <c r="AA17" s="63"/>
      <c r="AB17" s="6" t="s">
        <v>14</v>
      </c>
      <c r="AC17" s="73"/>
      <c r="AD17" s="74"/>
      <c r="AE17" s="71"/>
      <c r="AG17" s="521"/>
      <c r="AH17" s="526" t="str">
        <f>IF(AA17="","",IF(F16=0,"","①夕"))</f>
        <v/>
      </c>
      <c r="AI17" s="525" t="str">
        <f>IF(AA17="","",IF(OR(F16&lt;=1,D55=""),"","②夕"))</f>
        <v/>
      </c>
      <c r="AJ17" s="527"/>
      <c r="AK17" s="525"/>
      <c r="AL17" s="473"/>
      <c r="AM17" s="471"/>
      <c r="AN17" s="471"/>
      <c r="AO17" s="472"/>
    </row>
    <row r="18" spans="1:48" s="23" customFormat="1" ht="30" customHeight="1" thickBot="1" x14ac:dyDescent="0.2">
      <c r="B18" s="207" t="str">
        <f>IF(OR(AND(F16&lt;&gt;0,F18=""),AND(F16=0,F18&lt;&gt;"")),"×","○")</f>
        <v>×</v>
      </c>
      <c r="C18" s="1213" t="s">
        <v>175</v>
      </c>
      <c r="D18" s="1214"/>
      <c r="E18" s="1215"/>
      <c r="F18" s="1216" t="s">
        <v>313</v>
      </c>
      <c r="G18" s="1217"/>
      <c r="H18" s="1217"/>
      <c r="I18" s="1218"/>
      <c r="J18" s="1211" t="str">
        <f>IF(F16=0,"　※ 宿泊を伴わない利用期日になっています。","")</f>
        <v>　※ 宿泊を伴わない利用期日になっています。</v>
      </c>
      <c r="K18" s="1212"/>
      <c r="L18" s="1212"/>
      <c r="M18" s="1212"/>
      <c r="N18" s="1212"/>
      <c r="O18" s="1212"/>
      <c r="P18" s="1212"/>
      <c r="Q18" s="1212"/>
      <c r="R18" s="1212"/>
      <c r="S18" s="1212"/>
      <c r="T18" s="1212"/>
      <c r="U18" s="1212"/>
      <c r="V18" s="211"/>
      <c r="W18" s="211"/>
      <c r="X18" s="211"/>
      <c r="Y18" s="211"/>
      <c r="Z18" s="426"/>
      <c r="AA18" s="426"/>
      <c r="AB18" s="426"/>
      <c r="AC18" s="426"/>
      <c r="AD18" s="427"/>
      <c r="AE18" s="428"/>
      <c r="AF18" s="66"/>
      <c r="AG18" s="474"/>
      <c r="AH18" s="475"/>
      <c r="AI18" s="475"/>
      <c r="AJ18" s="475"/>
      <c r="AK18" s="475"/>
      <c r="AL18" s="475"/>
      <c r="AM18" s="475"/>
      <c r="AN18" s="476"/>
      <c r="AO18" s="471"/>
    </row>
    <row r="19" spans="1:48" s="1" customFormat="1" ht="11.25" customHeight="1" thickBot="1" x14ac:dyDescent="0.2">
      <c r="A19" s="23"/>
      <c r="B19" s="23"/>
      <c r="C19" s="56"/>
      <c r="D19" s="40"/>
      <c r="E19" s="40"/>
      <c r="F19" s="25"/>
      <c r="G19" s="25"/>
      <c r="H19" s="56"/>
      <c r="I19" s="56"/>
      <c r="J19" s="56"/>
      <c r="K19" s="56"/>
      <c r="L19" s="39"/>
      <c r="M19" s="56"/>
      <c r="N19" s="56"/>
      <c r="O19" s="56"/>
      <c r="P19" s="56"/>
      <c r="Q19" s="56"/>
      <c r="R19" s="56"/>
      <c r="S19" s="56"/>
      <c r="T19" s="56"/>
      <c r="U19" s="56"/>
      <c r="V19" s="182"/>
      <c r="W19" s="182"/>
      <c r="X19" s="182"/>
      <c r="Y19" s="41"/>
      <c r="Z19" s="56"/>
      <c r="AA19" s="24"/>
      <c r="AB19" s="57"/>
      <c r="AC19" s="57"/>
      <c r="AD19" s="23"/>
      <c r="AE19" s="23"/>
      <c r="AF19" s="23"/>
      <c r="AG19" s="477"/>
      <c r="AH19" s="478"/>
      <c r="AI19" s="478"/>
      <c r="AJ19" s="478"/>
      <c r="AK19" s="479"/>
      <c r="AL19" s="480"/>
      <c r="AM19" s="480"/>
      <c r="AN19" s="475"/>
      <c r="AO19" s="471"/>
      <c r="AP19" s="436"/>
      <c r="AQ19" s="53"/>
    </row>
    <row r="20" spans="1:48" ht="17.25" customHeight="1" x14ac:dyDescent="0.15">
      <c r="B20" s="1076" t="str">
        <f>IF(AND(F20&lt;&gt;"",M20&lt;&gt;""),"○","×")</f>
        <v>×</v>
      </c>
      <c r="C20" s="1299" t="s">
        <v>27</v>
      </c>
      <c r="D20" s="1300"/>
      <c r="E20" s="1301"/>
      <c r="F20" s="1302"/>
      <c r="G20" s="1302"/>
      <c r="H20" s="1304" t="s">
        <v>28</v>
      </c>
      <c r="I20" s="1310" t="s">
        <v>48</v>
      </c>
      <c r="J20" s="1304" t="s">
        <v>30</v>
      </c>
      <c r="K20" s="1304"/>
      <c r="L20" s="1304"/>
      <c r="M20" s="1308"/>
      <c r="N20" s="1308"/>
      <c r="O20" s="1304" t="s">
        <v>28</v>
      </c>
      <c r="P20" s="1306" t="s">
        <v>29</v>
      </c>
      <c r="Q20" s="1211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98"/>
      <c r="AD20" s="23"/>
      <c r="AE20" s="23"/>
      <c r="AF20" s="23"/>
      <c r="AG20" s="481"/>
      <c r="AH20" s="475"/>
      <c r="AI20" s="475"/>
      <c r="AJ20" s="475"/>
      <c r="AK20" s="476"/>
      <c r="AL20" s="475"/>
      <c r="AM20" s="475"/>
      <c r="AN20" s="480"/>
      <c r="AO20" s="475"/>
      <c r="AP20" s="436"/>
      <c r="AQ20" s="53"/>
      <c r="AV20" s="2"/>
    </row>
    <row r="21" spans="1:48" s="23" customFormat="1" ht="17.25" customHeight="1" thickBot="1" x14ac:dyDescent="0.2">
      <c r="A21" s="10"/>
      <c r="B21" s="1076"/>
      <c r="C21" s="1221"/>
      <c r="D21" s="1222"/>
      <c r="E21" s="1223"/>
      <c r="F21" s="1303"/>
      <c r="G21" s="1303"/>
      <c r="H21" s="1305"/>
      <c r="I21" s="1311"/>
      <c r="J21" s="1305"/>
      <c r="K21" s="1305"/>
      <c r="L21" s="1305"/>
      <c r="M21" s="1309"/>
      <c r="N21" s="1309"/>
      <c r="O21" s="1305"/>
      <c r="P21" s="1307"/>
      <c r="Q21" s="1211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98"/>
      <c r="AG21" s="475"/>
      <c r="AH21" s="475"/>
      <c r="AI21" s="475"/>
      <c r="AJ21" s="475"/>
      <c r="AK21" s="476"/>
      <c r="AL21" s="475"/>
      <c r="AM21" s="475"/>
      <c r="AN21" s="475"/>
      <c r="AO21" s="475"/>
    </row>
    <row r="22" spans="1:48" s="23" customFormat="1" ht="15" customHeight="1" x14ac:dyDescent="0.15">
      <c r="A22" s="10"/>
      <c r="B22" s="10"/>
      <c r="C22" s="7"/>
      <c r="D22" s="10"/>
      <c r="E22" s="10"/>
      <c r="F22" s="10"/>
      <c r="G22" s="10"/>
      <c r="H22" s="10"/>
      <c r="I22" s="3"/>
      <c r="J22" s="3"/>
      <c r="K22" s="8"/>
      <c r="L22" s="3"/>
      <c r="M22" s="8"/>
      <c r="N22" s="8"/>
      <c r="O22" s="3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10"/>
      <c r="AE22" s="10"/>
      <c r="AF22" s="10"/>
      <c r="AG22" s="475"/>
      <c r="AH22" s="470"/>
      <c r="AI22" s="470"/>
      <c r="AJ22" s="470"/>
      <c r="AK22" s="482"/>
      <c r="AL22" s="470"/>
      <c r="AM22" s="470"/>
      <c r="AN22" s="470"/>
      <c r="AO22" s="475"/>
    </row>
    <row r="23" spans="1:48" s="23" customFormat="1" ht="30" customHeight="1" thickBot="1" x14ac:dyDescent="0.2">
      <c r="A23" s="10"/>
      <c r="B23" s="1080" t="s">
        <v>158</v>
      </c>
      <c r="C23" s="1080"/>
      <c r="D23" s="1080"/>
      <c r="E23" s="1080"/>
      <c r="F23" s="1080"/>
      <c r="G23" s="1080"/>
      <c r="H23" s="1080"/>
      <c r="I23" s="1080"/>
      <c r="J23" s="1080"/>
      <c r="K23" s="1080"/>
      <c r="L23" s="1080"/>
      <c r="M23" s="58"/>
      <c r="N23" s="58"/>
      <c r="O23" s="58"/>
      <c r="P23" s="58"/>
      <c r="Q23" s="58"/>
      <c r="R23" s="58"/>
      <c r="S23" s="58"/>
      <c r="T23" s="58"/>
      <c r="U23" s="58"/>
      <c r="V23" s="44"/>
      <c r="W23" s="44"/>
      <c r="X23" s="44"/>
      <c r="Y23" s="10"/>
      <c r="Z23" s="10"/>
      <c r="AA23" s="10"/>
      <c r="AB23" s="44"/>
      <c r="AC23" s="44"/>
      <c r="AD23" s="44"/>
      <c r="AE23" s="44"/>
      <c r="AF23" s="44"/>
      <c r="AG23" s="469"/>
      <c r="AH23" s="470"/>
      <c r="AI23" s="470"/>
      <c r="AJ23" s="470"/>
      <c r="AK23" s="470"/>
      <c r="AL23" s="470"/>
      <c r="AM23" s="470"/>
      <c r="AN23" s="470"/>
      <c r="AO23" s="470"/>
    </row>
    <row r="24" spans="1:48" ht="63.75" customHeight="1" thickTop="1" thickBot="1" x14ac:dyDescent="0.2">
      <c r="A24" s="2"/>
      <c r="B24" s="2"/>
      <c r="C24" s="1248" t="s">
        <v>178</v>
      </c>
      <c r="D24" s="1249"/>
      <c r="E24" s="1249"/>
      <c r="F24" s="1249"/>
      <c r="G24" s="1249"/>
      <c r="H24" s="1249"/>
      <c r="I24" s="1249"/>
      <c r="J24" s="1249"/>
      <c r="K24" s="1249"/>
      <c r="L24" s="1249"/>
      <c r="M24" s="1249"/>
      <c r="N24" s="1249"/>
      <c r="O24" s="1249"/>
      <c r="P24" s="1249"/>
      <c r="Q24" s="1249"/>
      <c r="R24" s="1249"/>
      <c r="S24" s="1249"/>
      <c r="T24" s="1249"/>
      <c r="U24" s="1249"/>
      <c r="V24" s="1249"/>
      <c r="W24" s="1249"/>
      <c r="X24" s="1249"/>
      <c r="Y24" s="1249"/>
      <c r="Z24" s="1250"/>
      <c r="AA24" s="445"/>
      <c r="AB24" s="445"/>
      <c r="AC24" s="84"/>
      <c r="AD24" s="84"/>
      <c r="AE24" s="84"/>
      <c r="AF24" s="84"/>
    </row>
    <row r="25" spans="1:48" ht="7.5" customHeight="1" thickTop="1" thickBot="1" x14ac:dyDescent="0.2">
      <c r="C25" s="38"/>
      <c r="D25" s="46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spans="1:48" ht="22.5" customHeight="1" thickBot="1" x14ac:dyDescent="0.2">
      <c r="A26" s="318" t="str">
        <f>IF(AND(Y31=0,AC31=0),"○","×")</f>
        <v>×</v>
      </c>
      <c r="B26" s="1076" t="str">
        <f>IF(AND(A26="○",A27="○"),"○","×")</f>
        <v>×</v>
      </c>
      <c r="C26" s="1164" t="s">
        <v>159</v>
      </c>
      <c r="D26" s="1165"/>
      <c r="E26" s="1165"/>
      <c r="F26" s="1166"/>
      <c r="G26" s="1225" t="s">
        <v>160</v>
      </c>
      <c r="H26" s="1226"/>
      <c r="I26" s="1227" t="s">
        <v>161</v>
      </c>
      <c r="J26" s="1225"/>
      <c r="K26" s="1226"/>
      <c r="L26" s="1208" t="s">
        <v>162</v>
      </c>
      <c r="M26" s="1209"/>
      <c r="N26" s="1209"/>
      <c r="O26" s="1209"/>
      <c r="P26" s="1209"/>
      <c r="Q26" s="1209"/>
      <c r="R26" s="1209"/>
      <c r="S26" s="1210"/>
      <c r="T26" s="1227" t="s">
        <v>163</v>
      </c>
      <c r="U26" s="1225"/>
      <c r="V26" s="1225"/>
      <c r="W26" s="1252"/>
      <c r="X26" s="446"/>
      <c r="Y26" s="446"/>
      <c r="Z26" s="446"/>
      <c r="AA26" s="425"/>
      <c r="AB26" s="425"/>
      <c r="AC26" s="425"/>
      <c r="AD26" s="425"/>
      <c r="AE26" s="425"/>
      <c r="AF26" s="425"/>
      <c r="AG26" s="66"/>
    </row>
    <row r="27" spans="1:48" ht="30" customHeight="1" x14ac:dyDescent="0.15">
      <c r="A27" s="309" t="str">
        <f>IF(AND(G27&lt;&gt;"",G30&lt;&gt;"",I27&lt;&gt;"",I30&lt;&gt;"",L27&lt;&gt;"",L30&lt;&gt;""),"○","×")</f>
        <v>×</v>
      </c>
      <c r="B27" s="1076"/>
      <c r="C27" s="1167" t="s">
        <v>164</v>
      </c>
      <c r="D27" s="1168"/>
      <c r="E27" s="1168"/>
      <c r="F27" s="1169"/>
      <c r="G27" s="1234"/>
      <c r="H27" s="1235"/>
      <c r="I27" s="1244"/>
      <c r="J27" s="1245"/>
      <c r="K27" s="1246"/>
      <c r="L27" s="1297"/>
      <c r="M27" s="1297"/>
      <c r="N27" s="1297"/>
      <c r="O27" s="1297"/>
      <c r="P27" s="1297"/>
      <c r="Q27" s="1297"/>
      <c r="R27" s="1297"/>
      <c r="S27" s="1298"/>
      <c r="T27" s="1253"/>
      <c r="U27" s="1253"/>
      <c r="V27" s="1253"/>
      <c r="W27" s="1254"/>
      <c r="X27" s="448" t="s">
        <v>169</v>
      </c>
      <c r="Y27" s="1104" t="s">
        <v>195</v>
      </c>
      <c r="Z27" s="1105"/>
      <c r="AA27" s="1105"/>
      <c r="AB27" s="1105"/>
      <c r="AC27" s="1105"/>
      <c r="AD27" s="1105"/>
      <c r="AE27" s="1105"/>
      <c r="AF27" s="1106"/>
      <c r="AG27" s="83"/>
      <c r="AH27" s="83"/>
      <c r="AI27" s="54"/>
      <c r="AJ27" s="54"/>
    </row>
    <row r="28" spans="1:48" ht="30" customHeight="1" thickBot="1" x14ac:dyDescent="0.2">
      <c r="B28" s="1076"/>
      <c r="C28" s="1170" t="s">
        <v>166</v>
      </c>
      <c r="D28" s="1171"/>
      <c r="E28" s="1171"/>
      <c r="F28" s="1172"/>
      <c r="G28" s="1153"/>
      <c r="H28" s="1154"/>
      <c r="I28" s="1150"/>
      <c r="J28" s="1151"/>
      <c r="K28" s="1152"/>
      <c r="L28" s="1148"/>
      <c r="M28" s="1148"/>
      <c r="N28" s="1148"/>
      <c r="O28" s="1148"/>
      <c r="P28" s="1148"/>
      <c r="Q28" s="1148"/>
      <c r="R28" s="1148"/>
      <c r="S28" s="1149"/>
      <c r="T28" s="1255"/>
      <c r="U28" s="1255"/>
      <c r="V28" s="1255"/>
      <c r="W28" s="1256"/>
      <c r="X28" s="447"/>
      <c r="Y28" s="1107"/>
      <c r="Z28" s="1108"/>
      <c r="AA28" s="1108"/>
      <c r="AB28" s="1108"/>
      <c r="AC28" s="1108"/>
      <c r="AD28" s="1108"/>
      <c r="AE28" s="1108"/>
      <c r="AF28" s="1109"/>
      <c r="AG28" s="83"/>
      <c r="AH28" s="54"/>
      <c r="AI28" s="54"/>
    </row>
    <row r="29" spans="1:48" ht="30" customHeight="1" x14ac:dyDescent="0.15">
      <c r="B29" s="1076"/>
      <c r="C29" s="1170" t="s">
        <v>167</v>
      </c>
      <c r="D29" s="1171"/>
      <c r="E29" s="1171"/>
      <c r="F29" s="1172"/>
      <c r="G29" s="1153"/>
      <c r="H29" s="1154"/>
      <c r="I29" s="1150"/>
      <c r="J29" s="1151"/>
      <c r="K29" s="1152"/>
      <c r="L29" s="1148"/>
      <c r="M29" s="1148"/>
      <c r="N29" s="1148"/>
      <c r="O29" s="1148"/>
      <c r="P29" s="1148"/>
      <c r="Q29" s="1148"/>
      <c r="R29" s="1148"/>
      <c r="S29" s="1149"/>
      <c r="T29" s="1255"/>
      <c r="U29" s="1255"/>
      <c r="V29" s="1255"/>
      <c r="W29" s="1256"/>
      <c r="X29" s="455"/>
      <c r="Z29" s="454"/>
      <c r="AA29" s="454"/>
      <c r="AB29" s="425"/>
      <c r="AC29" s="425"/>
      <c r="AD29" s="425"/>
      <c r="AE29" s="425"/>
      <c r="AF29" s="425"/>
      <c r="AH29" s="83"/>
      <c r="AI29" s="83"/>
      <c r="AJ29" s="83"/>
      <c r="AK29" s="54"/>
      <c r="AL29" s="54"/>
      <c r="AM29" s="2"/>
    </row>
    <row r="30" spans="1:48" ht="30" customHeight="1" thickBot="1" x14ac:dyDescent="0.2">
      <c r="B30" s="1076"/>
      <c r="C30" s="1257" t="s">
        <v>165</v>
      </c>
      <c r="D30" s="1258"/>
      <c r="E30" s="1258"/>
      <c r="F30" s="1259"/>
      <c r="G30" s="1153"/>
      <c r="H30" s="1154"/>
      <c r="I30" s="1150"/>
      <c r="J30" s="1151"/>
      <c r="K30" s="1152"/>
      <c r="L30" s="1148"/>
      <c r="M30" s="1148"/>
      <c r="N30" s="1148"/>
      <c r="O30" s="1148"/>
      <c r="P30" s="1148"/>
      <c r="Q30" s="1148"/>
      <c r="R30" s="1148"/>
      <c r="S30" s="1149"/>
      <c r="T30" s="1255"/>
      <c r="U30" s="1255"/>
      <c r="V30" s="1255"/>
      <c r="W30" s="1256"/>
      <c r="X30" s="253"/>
      <c r="Y30" s="1251" t="s">
        <v>171</v>
      </c>
      <c r="Z30" s="1251"/>
      <c r="AA30" s="1251"/>
      <c r="AB30" s="1251"/>
      <c r="AC30" s="1251"/>
      <c r="AD30" s="1251"/>
      <c r="AE30" s="1251"/>
      <c r="AF30" s="514"/>
    </row>
    <row r="31" spans="1:48" ht="30" customHeight="1" thickBot="1" x14ac:dyDescent="0.2">
      <c r="B31" s="1076"/>
      <c r="C31" s="1260" t="s">
        <v>168</v>
      </c>
      <c r="D31" s="1261"/>
      <c r="E31" s="1261"/>
      <c r="F31" s="1262"/>
      <c r="G31" s="1155"/>
      <c r="H31" s="1156"/>
      <c r="I31" s="1157"/>
      <c r="J31" s="1158"/>
      <c r="K31" s="1159"/>
      <c r="L31" s="1160"/>
      <c r="M31" s="1160"/>
      <c r="N31" s="1160"/>
      <c r="O31" s="1160"/>
      <c r="P31" s="1160"/>
      <c r="Q31" s="1160"/>
      <c r="R31" s="1160"/>
      <c r="S31" s="1161"/>
      <c r="T31" s="1162"/>
      <c r="U31" s="1162"/>
      <c r="V31" s="1162"/>
      <c r="W31" s="1163"/>
      <c r="X31" s="456" t="s">
        <v>172</v>
      </c>
      <c r="Y31" s="1147" t="str">
        <f>IF(OR(F20="",M20=""),"",(F20-M20)-SUM(G27:H29))</f>
        <v/>
      </c>
      <c r="Z31" s="1147"/>
      <c r="AA31" s="453" t="s">
        <v>28</v>
      </c>
      <c r="AB31" s="457" t="s">
        <v>173</v>
      </c>
      <c r="AC31" s="1147" t="str">
        <f>IF(OR(F20="",M20=""),"",M20-SUM(G30:H31))</f>
        <v/>
      </c>
      <c r="AD31" s="1147"/>
      <c r="AE31" s="453" t="s">
        <v>28</v>
      </c>
      <c r="AF31" s="515"/>
    </row>
    <row r="32" spans="1:48" s="82" customFormat="1" ht="7.5" customHeight="1" thickBot="1" x14ac:dyDescent="0.2">
      <c r="A32" s="10"/>
      <c r="B32" s="10"/>
      <c r="C32" s="310"/>
      <c r="D32" s="310"/>
      <c r="E32" s="310"/>
      <c r="F32" s="310"/>
      <c r="G32" s="310"/>
      <c r="H32" s="310"/>
      <c r="I32" s="310"/>
      <c r="J32" s="714"/>
      <c r="K32" s="714"/>
      <c r="L32" s="310"/>
      <c r="M32" s="310"/>
      <c r="N32" s="310"/>
      <c r="O32" s="310"/>
      <c r="P32" s="13"/>
      <c r="Q32" s="4"/>
      <c r="R32" s="10"/>
      <c r="S32" s="10"/>
      <c r="T32" s="10"/>
      <c r="U32" s="10"/>
      <c r="V32" s="10"/>
      <c r="W32" s="10"/>
      <c r="X32" s="10"/>
      <c r="Y32" s="48"/>
      <c r="Z32" s="10"/>
      <c r="AA32" s="452"/>
      <c r="AB32" s="2"/>
      <c r="AC32" s="441"/>
      <c r="AD32" s="441"/>
      <c r="AE32" s="441"/>
      <c r="AF32" s="441"/>
      <c r="AG32" s="83"/>
      <c r="AH32" s="17"/>
      <c r="AI32" s="17"/>
      <c r="AJ32" s="10"/>
      <c r="AK32" s="2"/>
      <c r="AL32" s="10"/>
      <c r="AM32" s="10"/>
      <c r="AN32" s="10"/>
    </row>
    <row r="33" spans="1:45" s="23" customFormat="1" ht="30" customHeight="1" thickBot="1" x14ac:dyDescent="0.2">
      <c r="B33" s="192" t="str">
        <f>IF(F33="","×","○")</f>
        <v>×</v>
      </c>
      <c r="C33" s="1337" t="s">
        <v>307</v>
      </c>
      <c r="D33" s="1338"/>
      <c r="E33" s="1339"/>
      <c r="F33" s="1181"/>
      <c r="G33" s="1181"/>
      <c r="H33" s="1181"/>
      <c r="I33" s="1182"/>
      <c r="J33" s="1183"/>
      <c r="K33" s="1184"/>
      <c r="U33" s="706"/>
      <c r="V33" s="706"/>
      <c r="W33" s="706"/>
      <c r="X33" s="706"/>
      <c r="Y33" s="41"/>
      <c r="Z33" s="707"/>
      <c r="AA33" s="707"/>
      <c r="AB33" s="708"/>
      <c r="AC33" s="709"/>
      <c r="AD33" s="708"/>
      <c r="AE33" s="708"/>
      <c r="AF33" s="708"/>
      <c r="AG33" s="707"/>
      <c r="AH33" s="42"/>
      <c r="AI33" s="42"/>
      <c r="AJ33" s="42"/>
      <c r="AK33" s="42"/>
      <c r="AL33" s="42"/>
      <c r="AM33" s="42"/>
      <c r="AN33" s="42"/>
    </row>
    <row r="34" spans="1:45" s="583" customFormat="1" ht="15" customHeight="1" x14ac:dyDescent="0.15">
      <c r="B34" s="710"/>
      <c r="C34" s="710"/>
      <c r="D34" s="710"/>
      <c r="E34" s="710"/>
      <c r="F34" s="710"/>
      <c r="G34" s="710"/>
      <c r="H34" s="710"/>
      <c r="I34" s="710"/>
      <c r="J34" s="710"/>
      <c r="K34" s="710"/>
      <c r="U34" s="711"/>
      <c r="V34" s="711"/>
      <c r="W34" s="711"/>
      <c r="X34" s="711"/>
      <c r="Y34" s="712"/>
      <c r="Z34" s="707"/>
      <c r="AA34" s="707"/>
      <c r="AB34" s="708"/>
      <c r="AC34" s="709"/>
      <c r="AD34" s="708"/>
      <c r="AE34" s="708"/>
      <c r="AF34" s="708"/>
      <c r="AG34" s="707"/>
      <c r="AH34" s="713"/>
      <c r="AI34" s="713"/>
      <c r="AJ34" s="713"/>
      <c r="AK34" s="713"/>
      <c r="AL34" s="713"/>
      <c r="AM34" s="713"/>
      <c r="AN34" s="713"/>
    </row>
    <row r="35" spans="1:45" s="82" customFormat="1" ht="30" customHeight="1" thickBot="1" x14ac:dyDescent="0.2">
      <c r="A35" s="10"/>
      <c r="B35" s="1080" t="s">
        <v>174</v>
      </c>
      <c r="C35" s="1080"/>
      <c r="D35" s="1080"/>
      <c r="E35" s="1080"/>
      <c r="F35" s="1080"/>
      <c r="G35" s="1080"/>
      <c r="H35" s="1240"/>
      <c r="I35" s="1240"/>
      <c r="J35" s="1240"/>
      <c r="K35" s="1240"/>
      <c r="L35" s="1240"/>
      <c r="M35" s="1240"/>
      <c r="N35" s="1240"/>
      <c r="O35" s="1240"/>
      <c r="P35" s="1240"/>
      <c r="Q35" s="1240"/>
      <c r="R35" s="1240"/>
      <c r="S35" s="1240"/>
      <c r="T35" s="1240"/>
      <c r="U35" s="1240"/>
      <c r="V35" s="1240"/>
      <c r="W35" s="1240"/>
      <c r="X35" s="1240"/>
      <c r="Y35" s="1240"/>
      <c r="Z35" s="1240"/>
      <c r="AA35" s="1240"/>
      <c r="AB35" s="2"/>
      <c r="AC35" s="17"/>
      <c r="AD35" s="17"/>
      <c r="AE35" s="17"/>
      <c r="AF35" s="17"/>
      <c r="AG35" s="83"/>
      <c r="AH35" s="26"/>
      <c r="AI35" s="26"/>
      <c r="AJ35" s="10"/>
      <c r="AK35" s="26"/>
      <c r="AL35" s="10"/>
      <c r="AM35" s="10"/>
      <c r="AN35" s="10"/>
      <c r="AO35" s="10"/>
    </row>
    <row r="36" spans="1:45" ht="71.25" customHeight="1" thickTop="1" thickBot="1" x14ac:dyDescent="0.2">
      <c r="A36" s="2"/>
      <c r="C36" s="1236" t="s">
        <v>194</v>
      </c>
      <c r="D36" s="1237"/>
      <c r="E36" s="1237"/>
      <c r="F36" s="1237"/>
      <c r="G36" s="1237"/>
      <c r="H36" s="1237"/>
      <c r="I36" s="1237"/>
      <c r="J36" s="1237"/>
      <c r="K36" s="1237"/>
      <c r="L36" s="1237"/>
      <c r="M36" s="1237"/>
      <c r="N36" s="1237"/>
      <c r="O36" s="1237"/>
      <c r="P36" s="1237"/>
      <c r="Q36" s="1237"/>
      <c r="R36" s="1237"/>
      <c r="S36" s="1237"/>
      <c r="T36" s="1237"/>
      <c r="U36" s="1237"/>
      <c r="V36" s="1237"/>
      <c r="W36" s="1237"/>
      <c r="X36" s="1237"/>
      <c r="Y36" s="1237"/>
      <c r="Z36" s="1237"/>
      <c r="AA36" s="1237"/>
      <c r="AB36" s="1237"/>
      <c r="AC36" s="1238"/>
      <c r="AD36" s="17"/>
      <c r="AE36" s="17"/>
      <c r="AF36" s="17"/>
      <c r="AG36" s="441"/>
      <c r="AH36" s="319"/>
      <c r="AI36" s="319"/>
      <c r="AJ36" s="309"/>
      <c r="AK36" s="433"/>
      <c r="AL36" s="309"/>
      <c r="AM36" s="309"/>
    </row>
    <row r="37" spans="1:45" ht="7.5" customHeight="1" thickTop="1" thickBot="1" x14ac:dyDescent="0.2">
      <c r="B37" s="17"/>
      <c r="C37" s="1103"/>
      <c r="D37" s="1103"/>
      <c r="E37" s="1103"/>
      <c r="F37" s="1103"/>
      <c r="G37" s="1103"/>
      <c r="H37" s="1103"/>
      <c r="I37" s="1103"/>
      <c r="J37" s="1103"/>
      <c r="K37" s="1103"/>
      <c r="L37" s="1103"/>
      <c r="M37" s="1103"/>
      <c r="N37" s="1103"/>
      <c r="O37" s="1103"/>
      <c r="P37" s="1103"/>
      <c r="Q37" s="1103"/>
      <c r="R37" s="1103"/>
      <c r="S37" s="1103"/>
      <c r="T37" s="1103"/>
      <c r="U37" s="1103"/>
      <c r="V37" s="1103"/>
      <c r="W37" s="1103"/>
      <c r="X37" s="501"/>
      <c r="Y37" s="17"/>
      <c r="Z37" s="17"/>
      <c r="AA37" s="2"/>
      <c r="AB37" s="2"/>
      <c r="AC37" s="17"/>
      <c r="AD37" s="17"/>
      <c r="AE37" s="17"/>
      <c r="AF37" s="17"/>
      <c r="AG37" s="17"/>
      <c r="AH37" s="309"/>
      <c r="AI37" s="309"/>
      <c r="AJ37" s="309"/>
      <c r="AK37" s="318"/>
      <c r="AL37" s="309"/>
      <c r="AM37" s="309"/>
      <c r="AN37" s="309"/>
    </row>
    <row r="38" spans="1:45" ht="15" customHeight="1" x14ac:dyDescent="0.15">
      <c r="A38" s="2"/>
      <c r="B38" s="1076" t="str">
        <f>IF(H38="","×","○")</f>
        <v>×</v>
      </c>
      <c r="C38" s="1267" t="s">
        <v>68</v>
      </c>
      <c r="D38" s="1268"/>
      <c r="E38" s="1268"/>
      <c r="F38" s="1268"/>
      <c r="G38" s="1269"/>
      <c r="H38" s="1273"/>
      <c r="I38" s="1274"/>
      <c r="J38" s="1274"/>
      <c r="K38" s="1275"/>
      <c r="L38" s="1265" t="str">
        <f>IF(H38="あり","　※ 食物アレルギー調査票〔ＨＰにて別途ダウンロード〕を","")</f>
        <v/>
      </c>
      <c r="M38" s="1266"/>
      <c r="N38" s="1266"/>
      <c r="O38" s="1266"/>
      <c r="P38" s="1266"/>
      <c r="Q38" s="1266"/>
      <c r="R38" s="1266"/>
      <c r="S38" s="1266"/>
      <c r="T38" s="1266"/>
      <c r="U38" s="1266"/>
      <c r="V38" s="1266"/>
      <c r="W38" s="1266"/>
      <c r="X38" s="1266"/>
      <c r="Y38" s="1266"/>
      <c r="Z38" s="1266"/>
      <c r="AA38" s="1266"/>
      <c r="AB38" s="180"/>
      <c r="AC38" s="180"/>
      <c r="AD38" s="26"/>
      <c r="AE38" s="26"/>
      <c r="AF38" s="26"/>
      <c r="AG38" s="17"/>
      <c r="AH38" s="434"/>
      <c r="AI38" s="434"/>
      <c r="AJ38" s="435"/>
      <c r="AK38" s="435"/>
      <c r="AL38" s="309"/>
      <c r="AM38" s="309"/>
      <c r="AN38" s="309"/>
    </row>
    <row r="39" spans="1:45" ht="15" customHeight="1" thickBot="1" x14ac:dyDescent="0.2">
      <c r="A39" s="2"/>
      <c r="B39" s="1076"/>
      <c r="C39" s="1270"/>
      <c r="D39" s="1271"/>
      <c r="E39" s="1271"/>
      <c r="F39" s="1271"/>
      <c r="G39" s="1272"/>
      <c r="H39" s="1276"/>
      <c r="I39" s="1277"/>
      <c r="J39" s="1277"/>
      <c r="K39" s="1278"/>
      <c r="L39" s="1279" t="str">
        <f>IF(H38="あり","　　 ２週間前までに提出してください。","")</f>
        <v/>
      </c>
      <c r="M39" s="1280"/>
      <c r="N39" s="1280"/>
      <c r="O39" s="1280"/>
      <c r="P39" s="1280"/>
      <c r="Q39" s="1280"/>
      <c r="R39" s="1280"/>
      <c r="S39" s="1280"/>
      <c r="T39" s="1280"/>
      <c r="U39" s="1280"/>
      <c r="V39" s="1280"/>
      <c r="W39" s="1280"/>
      <c r="X39" s="1280"/>
      <c r="Y39" s="1280"/>
      <c r="Z39" s="1280"/>
      <c r="AA39" s="1280"/>
      <c r="AB39" s="180"/>
      <c r="AC39" s="180"/>
      <c r="AD39" s="26"/>
      <c r="AE39" s="26"/>
      <c r="AF39" s="26"/>
      <c r="AG39" s="17"/>
      <c r="AH39" s="434"/>
      <c r="AI39" s="434"/>
      <c r="AJ39" s="435"/>
      <c r="AK39" s="435"/>
      <c r="AL39" s="309"/>
      <c r="AM39" s="309"/>
      <c r="AN39" s="309"/>
    </row>
    <row r="40" spans="1:45" ht="7.5" customHeight="1" thickBot="1" x14ac:dyDescent="0.2">
      <c r="C40" s="38"/>
      <c r="D40" s="78"/>
      <c r="E40" s="78"/>
      <c r="F40" s="78"/>
      <c r="G40" s="78"/>
      <c r="H40" s="78"/>
      <c r="I40" s="78"/>
      <c r="J40" s="79"/>
      <c r="K40" s="78"/>
      <c r="L40" s="87"/>
      <c r="M40" s="80"/>
      <c r="N40" s="80"/>
      <c r="O40" s="80"/>
      <c r="P40" s="14"/>
      <c r="Q40" s="80"/>
      <c r="R40" s="80"/>
      <c r="S40" s="80"/>
      <c r="T40" s="14"/>
      <c r="U40" s="80"/>
      <c r="V40" s="80"/>
      <c r="W40" s="80"/>
      <c r="X40" s="80"/>
      <c r="Y40" s="80"/>
      <c r="Z40" s="14"/>
      <c r="AA40" s="14"/>
      <c r="AB40" s="14"/>
      <c r="AC40" s="14"/>
      <c r="AD40" s="2"/>
      <c r="AE40" s="2"/>
      <c r="AG40" s="26"/>
      <c r="AH40" s="462"/>
      <c r="AI40" s="462"/>
      <c r="AJ40" s="435"/>
      <c r="AK40" s="435"/>
      <c r="AL40" s="309"/>
      <c r="AM40" s="309"/>
      <c r="AN40" s="309"/>
    </row>
    <row r="41" spans="1:45" ht="30" customHeight="1" thickBot="1" x14ac:dyDescent="0.2">
      <c r="A41" s="2"/>
      <c r="B41" s="12"/>
      <c r="C41" s="1233">
        <f>G17</f>
        <v>0</v>
      </c>
      <c r="D41" s="1233"/>
      <c r="E41" s="198" t="s">
        <v>4</v>
      </c>
      <c r="F41" s="199">
        <f>J17</f>
        <v>0</v>
      </c>
      <c r="G41" s="198" t="s">
        <v>5</v>
      </c>
      <c r="H41" s="199">
        <f>L17</f>
        <v>0</v>
      </c>
      <c r="I41" s="200" t="s">
        <v>8</v>
      </c>
      <c r="J41" s="201" t="str">
        <f>O17</f>
        <v/>
      </c>
      <c r="K41" s="202" t="s">
        <v>7</v>
      </c>
      <c r="L41" s="203" t="str">
        <f>IF(AND(J17&lt;&gt;"",L17&lt;&gt;""),N15,"")</f>
        <v/>
      </c>
      <c r="M41" s="1239" t="s">
        <v>126</v>
      </c>
      <c r="N41" s="1239"/>
      <c r="O41" s="204" t="str">
        <f>T17</f>
        <v/>
      </c>
      <c r="P41" s="198" t="s">
        <v>5</v>
      </c>
      <c r="Q41" s="205" t="str">
        <f>V17</f>
        <v/>
      </c>
      <c r="R41" s="200" t="s">
        <v>127</v>
      </c>
      <c r="S41" s="206" t="str">
        <f>Y17</f>
        <v/>
      </c>
      <c r="T41" s="202" t="s">
        <v>7</v>
      </c>
      <c r="U41" s="203" t="str">
        <f>IF(AND(T17&lt;&gt;"",V17&lt;&gt;""),R15,"")</f>
        <v/>
      </c>
      <c r="V41" s="1179" t="s">
        <v>177</v>
      </c>
      <c r="W41" s="1179"/>
      <c r="X41" s="1179"/>
      <c r="Y41" s="1180"/>
      <c r="Z41" s="468"/>
      <c r="AA41" s="14"/>
      <c r="AB41" s="14"/>
      <c r="AC41" s="14"/>
      <c r="AD41" s="2"/>
      <c r="AE41" s="2"/>
      <c r="AF41" s="55"/>
      <c r="AG41" s="26"/>
      <c r="AH41" s="462"/>
      <c r="AI41" s="462"/>
      <c r="AJ41" s="435"/>
      <c r="AK41" s="435"/>
      <c r="AL41" s="309"/>
      <c r="AM41" s="309"/>
      <c r="AN41" s="309"/>
    </row>
    <row r="42" spans="1:45" ht="3.75" customHeight="1" thickBot="1" x14ac:dyDescent="0.2">
      <c r="A42" s="2"/>
      <c r="B42" s="27"/>
      <c r="C42" s="67"/>
      <c r="D42" s="67"/>
      <c r="E42" s="68"/>
      <c r="F42" s="67"/>
      <c r="G42" s="68"/>
      <c r="H42" s="183"/>
      <c r="I42" s="183"/>
      <c r="J42" s="184"/>
      <c r="K42" s="185"/>
      <c r="L42" s="186"/>
      <c r="M42" s="187"/>
      <c r="N42" s="187"/>
      <c r="O42" s="188"/>
      <c r="P42" s="184"/>
      <c r="Q42" s="189"/>
      <c r="R42" s="183"/>
      <c r="S42" s="190"/>
      <c r="T42" s="465"/>
      <c r="U42" s="466"/>
      <c r="V42" s="467"/>
      <c r="W42" s="458"/>
      <c r="X42" s="458"/>
      <c r="Y42" s="458"/>
      <c r="Z42" s="463"/>
      <c r="AA42" s="463"/>
      <c r="AB42" s="21"/>
      <c r="AC42" s="55"/>
      <c r="AD42" s="55"/>
      <c r="AE42" s="55"/>
      <c r="AF42" s="55"/>
      <c r="AH42" s="432"/>
      <c r="AI42" s="432"/>
      <c r="AJ42" s="435"/>
      <c r="AK42" s="435"/>
      <c r="AL42" s="309"/>
      <c r="AM42" s="309"/>
      <c r="AN42" s="309"/>
    </row>
    <row r="43" spans="1:45" ht="18.75" customHeight="1" x14ac:dyDescent="0.15">
      <c r="B43" s="1076" t="str">
        <f>IF(AND(AC56="○",AC58="○",AD54="○",AD56="○",AD58="○",AE54="○",AE56="○",AD59="○",AC60="○"),"○","×")</f>
        <v>×</v>
      </c>
      <c r="C43" s="541"/>
      <c r="E43" s="498"/>
      <c r="F43" s="1124" t="s">
        <v>191</v>
      </c>
      <c r="G43" s="1125"/>
      <c r="H43" s="1125"/>
      <c r="I43" s="1125"/>
      <c r="J43" s="1125"/>
      <c r="K43" s="1125"/>
      <c r="L43" s="1126"/>
      <c r="M43" s="1124" t="s">
        <v>192</v>
      </c>
      <c r="N43" s="1125"/>
      <c r="O43" s="1125"/>
      <c r="P43" s="1125"/>
      <c r="Q43" s="1125"/>
      <c r="R43" s="1125"/>
      <c r="S43" s="1126"/>
      <c r="T43" s="1124" t="s">
        <v>193</v>
      </c>
      <c r="U43" s="1125"/>
      <c r="V43" s="1125"/>
      <c r="W43" s="1125"/>
      <c r="X43" s="1125"/>
      <c r="Y43" s="1125"/>
      <c r="Z43" s="1175"/>
      <c r="AG43" s="483"/>
      <c r="AH43" s="483"/>
      <c r="AI43" s="484"/>
      <c r="AJ43" s="11"/>
      <c r="AP43" s="1143"/>
      <c r="AQ43" s="1143"/>
      <c r="AR43" s="1143"/>
      <c r="AS43" s="485"/>
    </row>
    <row r="44" spans="1:45" ht="15" customHeight="1" x14ac:dyDescent="0.15">
      <c r="B44" s="1076"/>
      <c r="C44" s="542"/>
      <c r="D44" s="1120" t="s">
        <v>179</v>
      </c>
      <c r="E44" s="1121"/>
      <c r="F44" s="1066" t="s">
        <v>187</v>
      </c>
      <c r="G44" s="1067"/>
      <c r="H44" s="1067"/>
      <c r="I44" s="1177">
        <f>◎施設管理!F10</f>
        <v>480</v>
      </c>
      <c r="J44" s="1178"/>
      <c r="K44" s="1173" t="s">
        <v>188</v>
      </c>
      <c r="L44" s="1174"/>
      <c r="M44" s="1066" t="s">
        <v>187</v>
      </c>
      <c r="N44" s="1067"/>
      <c r="O44" s="1067"/>
      <c r="P44" s="1177">
        <f>◎施設管理!I10</f>
        <v>500</v>
      </c>
      <c r="Q44" s="1178"/>
      <c r="R44" s="1173" t="s">
        <v>188</v>
      </c>
      <c r="S44" s="1174"/>
      <c r="T44" s="1066" t="s">
        <v>187</v>
      </c>
      <c r="U44" s="1067"/>
      <c r="V44" s="1067"/>
      <c r="W44" s="1177">
        <f>◎施設管理!L10</f>
        <v>800</v>
      </c>
      <c r="X44" s="1178"/>
      <c r="Y44" s="1173" t="s">
        <v>188</v>
      </c>
      <c r="Z44" s="1174"/>
      <c r="AK44" s="26"/>
      <c r="AL44" s="26"/>
      <c r="AM44" s="1142"/>
      <c r="AN44" s="1142"/>
      <c r="AO44" s="1142"/>
      <c r="AP44" s="1450"/>
      <c r="AQ44" s="1450"/>
      <c r="AR44" s="1450"/>
      <c r="AS44" s="497"/>
    </row>
    <row r="45" spans="1:45" ht="17.25" customHeight="1" thickBot="1" x14ac:dyDescent="0.2">
      <c r="B45" s="1076"/>
      <c r="C45" s="543"/>
      <c r="D45" s="1122"/>
      <c r="E45" s="1123"/>
      <c r="F45" s="540"/>
      <c r="G45" s="1131" t="s">
        <v>176</v>
      </c>
      <c r="H45" s="1132"/>
      <c r="I45" s="1068" t="s">
        <v>189</v>
      </c>
      <c r="J45" s="1069"/>
      <c r="K45" s="1070">
        <f>◎施設管理!G10</f>
        <v>530</v>
      </c>
      <c r="L45" s="1070"/>
      <c r="M45" s="540"/>
      <c r="N45" s="1131" t="s">
        <v>176</v>
      </c>
      <c r="O45" s="1132"/>
      <c r="P45" s="1068" t="s">
        <v>189</v>
      </c>
      <c r="Q45" s="1069"/>
      <c r="R45" s="1070">
        <f>◎施設管理!J10</f>
        <v>550</v>
      </c>
      <c r="S45" s="1070"/>
      <c r="T45" s="540"/>
      <c r="U45" s="1131" t="s">
        <v>176</v>
      </c>
      <c r="V45" s="1132"/>
      <c r="W45" s="1068" t="s">
        <v>189</v>
      </c>
      <c r="X45" s="1069"/>
      <c r="Y45" s="1070">
        <f>◎施設管理!M10</f>
        <v>900</v>
      </c>
      <c r="Z45" s="1133"/>
      <c r="AK45" s="26"/>
      <c r="AL45" s="26"/>
      <c r="AM45" s="495"/>
      <c r="AN45" s="495"/>
      <c r="AO45" s="495"/>
      <c r="AP45" s="496"/>
      <c r="AQ45" s="496"/>
      <c r="AR45" s="496"/>
      <c r="AS45" s="497"/>
    </row>
    <row r="46" spans="1:45" ht="15" customHeight="1" thickTop="1" x14ac:dyDescent="0.15">
      <c r="B46" s="1076"/>
      <c r="C46" s="1118" t="s">
        <v>180</v>
      </c>
      <c r="D46" s="1263"/>
      <c r="E46" s="1264"/>
      <c r="F46" s="1232" t="s">
        <v>181</v>
      </c>
      <c r="G46" s="1043"/>
      <c r="H46" s="1044"/>
      <c r="I46" s="1043"/>
      <c r="J46" s="1044"/>
      <c r="K46" s="488"/>
      <c r="L46" s="489"/>
      <c r="M46" s="1071" t="s">
        <v>181</v>
      </c>
      <c r="N46" s="1051"/>
      <c r="O46" s="1052"/>
      <c r="P46" s="1051"/>
      <c r="Q46" s="1052"/>
      <c r="R46" s="486"/>
      <c r="S46" s="487"/>
      <c r="T46" s="1071" t="s">
        <v>181</v>
      </c>
      <c r="U46" s="1051"/>
      <c r="V46" s="1052"/>
      <c r="W46" s="1051"/>
      <c r="X46" s="1052"/>
      <c r="Y46" s="486"/>
      <c r="Z46" s="487"/>
      <c r="AA46" s="1110" t="s">
        <v>169</v>
      </c>
      <c r="AB46" s="1104" t="s">
        <v>196</v>
      </c>
      <c r="AC46" s="1105"/>
      <c r="AD46" s="1105"/>
      <c r="AE46" s="1105"/>
      <c r="AF46" s="1105"/>
      <c r="AG46" s="1106"/>
      <c r="AH46" s="17"/>
      <c r="AI46" s="27"/>
      <c r="AJ46" s="502"/>
      <c r="AK46" s="502"/>
      <c r="AL46" s="502"/>
      <c r="AM46" s="52"/>
      <c r="AN46" s="52"/>
      <c r="AO46" s="52"/>
      <c r="AP46" s="26"/>
      <c r="AQ46" s="26"/>
    </row>
    <row r="47" spans="1:45" ht="18.75" customHeight="1" x14ac:dyDescent="0.15">
      <c r="B47" s="1076"/>
      <c r="C47" s="1118"/>
      <c r="D47" s="1230" t="str">
        <f>IF(V17="","",K15)</f>
        <v/>
      </c>
      <c r="E47" s="1231"/>
      <c r="F47" s="1100"/>
      <c r="G47" s="1045"/>
      <c r="H47" s="1046"/>
      <c r="I47" s="1045"/>
      <c r="J47" s="1046"/>
      <c r="K47" s="1097"/>
      <c r="L47" s="1098"/>
      <c r="M47" s="1050"/>
      <c r="N47" s="1053"/>
      <c r="O47" s="1054"/>
      <c r="P47" s="1053"/>
      <c r="Q47" s="1054"/>
      <c r="R47" s="1047"/>
      <c r="S47" s="1048"/>
      <c r="T47" s="1050"/>
      <c r="U47" s="1053"/>
      <c r="V47" s="1054"/>
      <c r="W47" s="1053"/>
      <c r="X47" s="1054"/>
      <c r="Y47" s="1047"/>
      <c r="Z47" s="1048"/>
      <c r="AA47" s="1110"/>
      <c r="AB47" s="1111"/>
      <c r="AC47" s="1112"/>
      <c r="AD47" s="1112"/>
      <c r="AE47" s="1112"/>
      <c r="AF47" s="1112"/>
      <c r="AG47" s="1113"/>
      <c r="AH47" s="17"/>
      <c r="AI47" s="27"/>
      <c r="AJ47" s="502"/>
      <c r="AK47" s="502"/>
      <c r="AL47" s="502"/>
      <c r="AM47" s="26"/>
      <c r="AN47" s="769"/>
      <c r="AO47" s="26"/>
      <c r="AQ47" s="26"/>
    </row>
    <row r="48" spans="1:45" ht="15" customHeight="1" x14ac:dyDescent="0.15">
      <c r="B48" s="1076"/>
      <c r="C48" s="1118"/>
      <c r="D48" s="1095" t="s">
        <v>0</v>
      </c>
      <c r="E48" s="1096"/>
      <c r="F48" s="1127" t="s">
        <v>182</v>
      </c>
      <c r="G48" s="1043"/>
      <c r="H48" s="1044"/>
      <c r="I48" s="1043"/>
      <c r="J48" s="1044"/>
      <c r="K48" s="1097"/>
      <c r="L48" s="1098"/>
      <c r="M48" s="1049" t="s">
        <v>182</v>
      </c>
      <c r="N48" s="1051"/>
      <c r="O48" s="1052"/>
      <c r="P48" s="1051"/>
      <c r="Q48" s="1052"/>
      <c r="R48" s="1047"/>
      <c r="S48" s="1048"/>
      <c r="T48" s="1049" t="s">
        <v>182</v>
      </c>
      <c r="U48" s="1051"/>
      <c r="V48" s="1052"/>
      <c r="W48" s="1051"/>
      <c r="X48" s="1052"/>
      <c r="Y48" s="1047"/>
      <c r="Z48" s="1048"/>
      <c r="AA48" s="504"/>
      <c r="AB48" s="1111"/>
      <c r="AC48" s="1112"/>
      <c r="AD48" s="1112"/>
      <c r="AE48" s="1112"/>
      <c r="AF48" s="1112"/>
      <c r="AG48" s="1113"/>
      <c r="AH48" s="17"/>
      <c r="AI48" s="27"/>
      <c r="AJ48" s="503"/>
      <c r="AK48" s="503"/>
      <c r="AL48" s="1139"/>
      <c r="AM48" s="1140"/>
      <c r="AN48" s="1141"/>
      <c r="AO48" s="1136"/>
      <c r="AP48" s="1137"/>
      <c r="AQ48" s="1138"/>
      <c r="AR48" s="1138"/>
      <c r="AS48" s="1134"/>
    </row>
    <row r="49" spans="2:46" ht="18.75" customHeight="1" x14ac:dyDescent="0.15">
      <c r="B49" s="1076"/>
      <c r="C49" s="1118"/>
      <c r="D49" s="1128" t="str">
        <f>IF(V17="","",K15)</f>
        <v/>
      </c>
      <c r="E49" s="1129"/>
      <c r="F49" s="1100"/>
      <c r="G49" s="1045"/>
      <c r="H49" s="1046"/>
      <c r="I49" s="1045"/>
      <c r="J49" s="1046"/>
      <c r="K49" s="1097"/>
      <c r="L49" s="1098"/>
      <c r="M49" s="1050"/>
      <c r="N49" s="1053"/>
      <c r="O49" s="1054"/>
      <c r="P49" s="1053"/>
      <c r="Q49" s="1054"/>
      <c r="R49" s="1047"/>
      <c r="S49" s="1048"/>
      <c r="T49" s="1050"/>
      <c r="U49" s="1053"/>
      <c r="V49" s="1054"/>
      <c r="W49" s="1053"/>
      <c r="X49" s="1054"/>
      <c r="Y49" s="1047"/>
      <c r="Z49" s="1048"/>
      <c r="AA49" s="504"/>
      <c r="AB49" s="1111"/>
      <c r="AC49" s="1112"/>
      <c r="AD49" s="1112"/>
      <c r="AE49" s="1112"/>
      <c r="AF49" s="1112"/>
      <c r="AG49" s="1113"/>
      <c r="AH49" s="17"/>
      <c r="AI49" s="503"/>
      <c r="AJ49" s="503"/>
      <c r="AK49" s="503"/>
      <c r="AL49" s="1139"/>
      <c r="AM49" s="1140"/>
      <c r="AN49" s="1141"/>
      <c r="AO49" s="1136"/>
      <c r="AP49" s="1137"/>
      <c r="AQ49" s="1138"/>
      <c r="AR49" s="1138"/>
      <c r="AS49" s="1134"/>
    </row>
    <row r="50" spans="2:46" ht="15" customHeight="1" x14ac:dyDescent="0.15">
      <c r="B50" s="1076"/>
      <c r="C50" s="1118"/>
      <c r="D50" s="1095" t="s">
        <v>1</v>
      </c>
      <c r="E50" s="1096"/>
      <c r="F50" s="1127" t="s">
        <v>183</v>
      </c>
      <c r="G50" s="1043"/>
      <c r="H50" s="1044"/>
      <c r="I50" s="1043"/>
      <c r="J50" s="1044"/>
      <c r="K50" s="488"/>
      <c r="L50" s="489"/>
      <c r="M50" s="1049" t="s">
        <v>183</v>
      </c>
      <c r="N50" s="1051"/>
      <c r="O50" s="1052"/>
      <c r="P50" s="1051"/>
      <c r="Q50" s="1052"/>
      <c r="R50" s="488"/>
      <c r="S50" s="489"/>
      <c r="T50" s="1049" t="s">
        <v>183</v>
      </c>
      <c r="U50" s="1051"/>
      <c r="V50" s="1052"/>
      <c r="W50" s="1051"/>
      <c r="X50" s="1052"/>
      <c r="Y50" s="488"/>
      <c r="Z50" s="489"/>
      <c r="AA50" s="504"/>
      <c r="AB50" s="1111"/>
      <c r="AC50" s="1112"/>
      <c r="AD50" s="1112"/>
      <c r="AE50" s="1112"/>
      <c r="AF50" s="1112"/>
      <c r="AG50" s="1113"/>
      <c r="AH50" s="17"/>
      <c r="AI50" s="503"/>
      <c r="AJ50" s="503"/>
      <c r="AK50" s="503"/>
      <c r="AL50" s="1139"/>
      <c r="AM50" s="1140"/>
      <c r="AN50" s="1141"/>
      <c r="AO50" s="1136"/>
      <c r="AP50" s="1137"/>
      <c r="AQ50" s="1138"/>
      <c r="AR50" s="1138"/>
      <c r="AS50" s="1136"/>
    </row>
    <row r="51" spans="2:46" ht="18.75" customHeight="1" thickBot="1" x14ac:dyDescent="0.2">
      <c r="B51" s="1076"/>
      <c r="C51" s="1118"/>
      <c r="D51" s="1095" t="str">
        <f>"（"&amp;TEXT(K15,"aaa")&amp;"）"</f>
        <v>（）</v>
      </c>
      <c r="E51" s="1096"/>
      <c r="F51" s="1100"/>
      <c r="G51" s="1045"/>
      <c r="H51" s="1046"/>
      <c r="I51" s="1045"/>
      <c r="J51" s="1046"/>
      <c r="K51" s="500"/>
      <c r="L51" s="490"/>
      <c r="M51" s="1050"/>
      <c r="N51" s="1053"/>
      <c r="O51" s="1054"/>
      <c r="P51" s="1053"/>
      <c r="Q51" s="1054"/>
      <c r="R51" s="500"/>
      <c r="S51" s="490"/>
      <c r="T51" s="1050"/>
      <c r="U51" s="1053"/>
      <c r="V51" s="1054"/>
      <c r="W51" s="1053"/>
      <c r="X51" s="1054"/>
      <c r="Y51" s="500"/>
      <c r="Z51" s="490"/>
      <c r="AA51" s="504"/>
      <c r="AB51" s="1107"/>
      <c r="AC51" s="1108"/>
      <c r="AD51" s="1108"/>
      <c r="AE51" s="1108"/>
      <c r="AF51" s="1108"/>
      <c r="AG51" s="1109"/>
      <c r="AH51" s="17"/>
      <c r="AI51" s="503"/>
      <c r="AJ51" s="503"/>
      <c r="AK51" s="503"/>
      <c r="AL51" s="1139"/>
      <c r="AM51" s="1140"/>
      <c r="AN51" s="1141"/>
      <c r="AO51" s="1136"/>
      <c r="AP51" s="1137"/>
      <c r="AQ51" s="1138"/>
      <c r="AR51" s="1138"/>
      <c r="AS51" s="1136"/>
    </row>
    <row r="52" spans="2:46" ht="15" customHeight="1" x14ac:dyDescent="0.15">
      <c r="B52" s="1076"/>
      <c r="C52" s="1118"/>
      <c r="D52" s="1095"/>
      <c r="E52" s="1096"/>
      <c r="F52" s="1039" t="s">
        <v>184</v>
      </c>
      <c r="G52" s="1040"/>
      <c r="H52" s="1072">
        <f>SUM(G46:J51)</f>
        <v>0</v>
      </c>
      <c r="I52" s="1073"/>
      <c r="J52" s="1037" t="s">
        <v>190</v>
      </c>
      <c r="K52" s="1062"/>
      <c r="L52" s="1037" t="s">
        <v>190</v>
      </c>
      <c r="M52" s="1064" t="s">
        <v>184</v>
      </c>
      <c r="N52" s="1065"/>
      <c r="O52" s="1072">
        <f>SUM(N46:Q51)</f>
        <v>0</v>
      </c>
      <c r="P52" s="1073"/>
      <c r="Q52" s="1037" t="s">
        <v>190</v>
      </c>
      <c r="R52" s="1060"/>
      <c r="S52" s="1037" t="s">
        <v>190</v>
      </c>
      <c r="T52" s="1064" t="s">
        <v>184</v>
      </c>
      <c r="U52" s="1065"/>
      <c r="V52" s="1072">
        <f>SUM(U46:X51)</f>
        <v>0</v>
      </c>
      <c r="W52" s="1073"/>
      <c r="X52" s="1037" t="s">
        <v>190</v>
      </c>
      <c r="Y52" s="1060"/>
      <c r="Z52" s="1101" t="s">
        <v>190</v>
      </c>
      <c r="AJ52" s="42"/>
      <c r="AK52" s="42"/>
      <c r="AL52" s="491"/>
      <c r="AM52" s="767"/>
      <c r="AN52" s="768"/>
      <c r="AO52" s="749"/>
      <c r="AP52" s="492"/>
      <c r="AQ52" s="493"/>
      <c r="AR52" s="493"/>
      <c r="AS52" s="494"/>
    </row>
    <row r="53" spans="2:46" ht="15" customHeight="1" thickBot="1" x14ac:dyDescent="0.35">
      <c r="B53" s="1076"/>
      <c r="C53" s="1119"/>
      <c r="D53" s="533"/>
      <c r="E53" s="534"/>
      <c r="F53" s="1039"/>
      <c r="G53" s="1042"/>
      <c r="H53" s="1074"/>
      <c r="I53" s="1075"/>
      <c r="J53" s="1038"/>
      <c r="K53" s="1063"/>
      <c r="L53" s="1038"/>
      <c r="M53" s="1064"/>
      <c r="N53" s="1058"/>
      <c r="O53" s="1074"/>
      <c r="P53" s="1075"/>
      <c r="Q53" s="1038"/>
      <c r="R53" s="1061"/>
      <c r="S53" s="1038"/>
      <c r="T53" s="1064"/>
      <c r="U53" s="1058"/>
      <c r="V53" s="1074"/>
      <c r="W53" s="1075"/>
      <c r="X53" s="1038"/>
      <c r="Y53" s="1061"/>
      <c r="Z53" s="1102"/>
      <c r="AA53" s="528"/>
      <c r="AB53" s="645"/>
      <c r="AC53" s="646" t="str">
        <f>IF(V17="","",K15)</f>
        <v/>
      </c>
      <c r="AD53" s="646" t="str">
        <f>IF(V17="","",IF(H16&lt;2," ",K15+1))</f>
        <v/>
      </c>
      <c r="AE53" s="646" t="str">
        <f>IF(V17="","",IF(H16&lt;3," ",K15+2))</f>
        <v/>
      </c>
      <c r="AF53" s="638"/>
      <c r="AG53" s="637"/>
      <c r="AL53" s="42"/>
      <c r="AM53" s="1142"/>
      <c r="AN53" s="1142"/>
      <c r="AO53" s="1142"/>
      <c r="AP53" s="1143"/>
      <c r="AQ53" s="1143"/>
      <c r="AR53" s="1143"/>
      <c r="AS53" s="1135"/>
      <c r="AT53" s="2"/>
    </row>
    <row r="54" spans="2:46" ht="15" customHeight="1" x14ac:dyDescent="0.15">
      <c r="B54" s="1076"/>
      <c r="C54" s="1247" t="s">
        <v>185</v>
      </c>
      <c r="D54" s="535"/>
      <c r="E54" s="536"/>
      <c r="F54" s="1059" t="s">
        <v>181</v>
      </c>
      <c r="G54" s="1051"/>
      <c r="H54" s="1052"/>
      <c r="I54" s="1051"/>
      <c r="J54" s="1052"/>
      <c r="K54" s="486"/>
      <c r="L54" s="487"/>
      <c r="M54" s="1059" t="s">
        <v>181</v>
      </c>
      <c r="N54" s="1051"/>
      <c r="O54" s="1052"/>
      <c r="P54" s="1051"/>
      <c r="Q54" s="1052"/>
      <c r="R54" s="486"/>
      <c r="S54" s="487"/>
      <c r="T54" s="1059" t="s">
        <v>181</v>
      </c>
      <c r="U54" s="1051"/>
      <c r="V54" s="1052"/>
      <c r="W54" s="1051"/>
      <c r="X54" s="1052"/>
      <c r="Y54" s="486"/>
      <c r="Z54" s="487"/>
      <c r="AA54" s="528"/>
      <c r="AB54" s="647" t="s">
        <v>56</v>
      </c>
      <c r="AC54" s="529"/>
      <c r="AD54" s="529" t="str">
        <f>IF(OR(H16&lt;=1,AND(N46&lt;&gt;"",R52&lt;&gt;"")),"○","×")</f>
        <v>×</v>
      </c>
      <c r="AE54" s="529" t="str">
        <f>IF(OR(H16&lt;=2,AND(U46&lt;&gt;"",Y52&lt;&gt;"")),"○","×")</f>
        <v>×</v>
      </c>
      <c r="AF54" s="639"/>
      <c r="AG54" s="637"/>
      <c r="AH54" s="17"/>
      <c r="AM54" s="1142"/>
      <c r="AN54" s="1142"/>
      <c r="AO54" s="1142"/>
      <c r="AP54" s="1143"/>
      <c r="AQ54" s="1143"/>
      <c r="AR54" s="1143"/>
      <c r="AS54" s="1135"/>
      <c r="AT54" s="2"/>
    </row>
    <row r="55" spans="2:46" ht="18.75" customHeight="1" x14ac:dyDescent="0.2">
      <c r="B55" s="1076"/>
      <c r="C55" s="1118"/>
      <c r="D55" s="1230" t="str">
        <f>IF(V17="","",IF(H16&lt;2," ",K15+1))</f>
        <v/>
      </c>
      <c r="E55" s="1231"/>
      <c r="F55" s="1050"/>
      <c r="G55" s="1053"/>
      <c r="H55" s="1054"/>
      <c r="I55" s="1053"/>
      <c r="J55" s="1054"/>
      <c r="K55" s="1047"/>
      <c r="L55" s="1048"/>
      <c r="M55" s="1050"/>
      <c r="N55" s="1053"/>
      <c r="O55" s="1054"/>
      <c r="P55" s="1053"/>
      <c r="Q55" s="1054"/>
      <c r="R55" s="1047"/>
      <c r="S55" s="1048"/>
      <c r="T55" s="1050"/>
      <c r="U55" s="1053"/>
      <c r="V55" s="1054"/>
      <c r="W55" s="1053"/>
      <c r="X55" s="1054"/>
      <c r="Y55" s="1047"/>
      <c r="Z55" s="1048"/>
      <c r="AA55" s="528"/>
      <c r="AB55" s="648" t="s">
        <v>57</v>
      </c>
      <c r="AC55" s="530" t="str">
        <f>IF(OR(L41&lt;&gt;"昼",AND(G54&lt;&gt;"",K60&lt;&gt;"")),"○","×")</f>
        <v>○</v>
      </c>
      <c r="AD55" s="530" t="str">
        <f>IF(OR(AI16="",AND(N54&lt;&gt;"",R60&lt;&gt;"")),"○","×")</f>
        <v>○</v>
      </c>
      <c r="AE55" s="530" t="str">
        <f>IF(OR(AJ16="",AND(U54&lt;&gt;"",Y60&lt;&gt;"")),"○","×")</f>
        <v>○</v>
      </c>
      <c r="AF55" s="640"/>
      <c r="AG55" s="637"/>
      <c r="AH55" s="17"/>
      <c r="AO55" s="26"/>
      <c r="AP55" s="26"/>
    </row>
    <row r="56" spans="2:46" ht="15" customHeight="1" x14ac:dyDescent="0.3">
      <c r="B56" s="1076"/>
      <c r="C56" s="1118"/>
      <c r="D56" s="1095" t="s">
        <v>0</v>
      </c>
      <c r="E56" s="1096"/>
      <c r="F56" s="1049" t="s">
        <v>182</v>
      </c>
      <c r="G56" s="1051"/>
      <c r="H56" s="1052"/>
      <c r="I56" s="1051"/>
      <c r="J56" s="1052"/>
      <c r="K56" s="1047"/>
      <c r="L56" s="1048"/>
      <c r="M56" s="1049" t="s">
        <v>182</v>
      </c>
      <c r="N56" s="1051"/>
      <c r="O56" s="1052"/>
      <c r="P56" s="1051"/>
      <c r="Q56" s="1052"/>
      <c r="R56" s="1047"/>
      <c r="S56" s="1048"/>
      <c r="T56" s="1049" t="s">
        <v>182</v>
      </c>
      <c r="U56" s="1051"/>
      <c r="V56" s="1052"/>
      <c r="W56" s="1051"/>
      <c r="X56" s="1052"/>
      <c r="Y56" s="1047"/>
      <c r="Z56" s="1048"/>
      <c r="AA56" s="528"/>
      <c r="AB56" s="648"/>
      <c r="AC56" s="531" t="str">
        <f>IF(AND(AC55="×",K55=""),"×","○")</f>
        <v>○</v>
      </c>
      <c r="AD56" s="531" t="str">
        <f>IF(AND(AD55="×",R55=""),"×","○")</f>
        <v>○</v>
      </c>
      <c r="AE56" s="531" t="str">
        <f>IF(AND(AE55="×",Y55=""),"×","○")</f>
        <v>○</v>
      </c>
      <c r="AF56" s="641"/>
      <c r="AG56" s="638"/>
      <c r="AH56" s="17"/>
      <c r="AO56" s="26"/>
      <c r="AP56" s="26"/>
    </row>
    <row r="57" spans="2:46" ht="18.75" customHeight="1" x14ac:dyDescent="0.2">
      <c r="B57" s="1076"/>
      <c r="C57" s="1118"/>
      <c r="D57" s="1128" t="str">
        <f>IF(V17="","",IF(H16&lt;2," ",K15+1))</f>
        <v/>
      </c>
      <c r="E57" s="1129"/>
      <c r="F57" s="1050"/>
      <c r="G57" s="1053"/>
      <c r="H57" s="1054"/>
      <c r="I57" s="1053"/>
      <c r="J57" s="1054"/>
      <c r="K57" s="1047"/>
      <c r="L57" s="1048"/>
      <c r="M57" s="1050"/>
      <c r="N57" s="1053"/>
      <c r="O57" s="1054"/>
      <c r="P57" s="1053"/>
      <c r="Q57" s="1054"/>
      <c r="R57" s="1047"/>
      <c r="S57" s="1048"/>
      <c r="T57" s="1050"/>
      <c r="U57" s="1053"/>
      <c r="V57" s="1054"/>
      <c r="W57" s="1053"/>
      <c r="X57" s="1054"/>
      <c r="Y57" s="1047"/>
      <c r="Z57" s="1048"/>
      <c r="AA57" s="528"/>
      <c r="AB57" s="648" t="s">
        <v>130</v>
      </c>
      <c r="AC57" s="530" t="str">
        <f>IF(OR(F16=0,AND(G62&lt;&gt;"",K68&lt;&gt;"")),"○","×")</f>
        <v>○</v>
      </c>
      <c r="AD57" s="530" t="str">
        <f>IF(OR(AI17="",AND(N62&lt;&gt;"",R68&lt;&gt;"")),"○","×")</f>
        <v>○</v>
      </c>
      <c r="AE57" s="530"/>
      <c r="AF57" s="640"/>
      <c r="AG57" s="639"/>
      <c r="AH57" s="17"/>
      <c r="AO57" s="26"/>
      <c r="AP57" s="26"/>
    </row>
    <row r="58" spans="2:46" ht="15" customHeight="1" x14ac:dyDescent="0.15">
      <c r="B58" s="1076"/>
      <c r="C58" s="1118"/>
      <c r="D58" s="1095" t="s">
        <v>1</v>
      </c>
      <c r="E58" s="1096"/>
      <c r="F58" s="1049" t="s">
        <v>183</v>
      </c>
      <c r="G58" s="1051"/>
      <c r="H58" s="1052"/>
      <c r="I58" s="1051"/>
      <c r="J58" s="1052"/>
      <c r="K58" s="488"/>
      <c r="L58" s="489"/>
      <c r="M58" s="1049" t="s">
        <v>183</v>
      </c>
      <c r="N58" s="1051"/>
      <c r="O58" s="1052"/>
      <c r="P58" s="1051"/>
      <c r="Q58" s="1052"/>
      <c r="R58" s="488"/>
      <c r="S58" s="489"/>
      <c r="T58" s="1049" t="s">
        <v>183</v>
      </c>
      <c r="U58" s="1051"/>
      <c r="V58" s="1052"/>
      <c r="W58" s="1051"/>
      <c r="X58" s="1052"/>
      <c r="Y58" s="488"/>
      <c r="Z58" s="489"/>
      <c r="AA58" s="528"/>
      <c r="AB58" s="530"/>
      <c r="AC58" s="531" t="str">
        <f>IF(AND(AC57="×",K63=""),"×","○")</f>
        <v>○</v>
      </c>
      <c r="AD58" s="531" t="str">
        <f>IF(AND(AD57="×",R63=""),"×","○")</f>
        <v>○</v>
      </c>
      <c r="AE58" s="531"/>
      <c r="AF58" s="641"/>
      <c r="AG58" s="639"/>
      <c r="AH58" s="17"/>
      <c r="AO58" s="26"/>
      <c r="AP58" s="26"/>
    </row>
    <row r="59" spans="2:46" ht="18.75" customHeight="1" x14ac:dyDescent="0.2">
      <c r="B59" s="1076"/>
      <c r="C59" s="1118"/>
      <c r="D59" s="1095" t="str">
        <f>IF(H16&lt;2," ","（"&amp;TEXT(D55,"aaa")&amp;"）")</f>
        <v>（）</v>
      </c>
      <c r="E59" s="1096"/>
      <c r="F59" s="1050"/>
      <c r="G59" s="1053"/>
      <c r="H59" s="1054"/>
      <c r="I59" s="1053"/>
      <c r="J59" s="1054"/>
      <c r="K59" s="500"/>
      <c r="L59" s="490"/>
      <c r="M59" s="1050"/>
      <c r="N59" s="1053"/>
      <c r="O59" s="1054"/>
      <c r="P59" s="1053"/>
      <c r="Q59" s="1054"/>
      <c r="R59" s="500"/>
      <c r="S59" s="490"/>
      <c r="T59" s="1050"/>
      <c r="U59" s="1053"/>
      <c r="V59" s="1054"/>
      <c r="W59" s="1053"/>
      <c r="X59" s="1054"/>
      <c r="Y59" s="500"/>
      <c r="Z59" s="490"/>
      <c r="AA59" s="528"/>
      <c r="AB59" s="531" t="s">
        <v>69</v>
      </c>
      <c r="AC59" s="649">
        <f>COUNT(I54,I56,I58,I62,I64,I66,P46,P48,P50,P54,P56,P58,P62,P64,P66,W46,W48,W50,W54,W56,W58)</f>
        <v>0</v>
      </c>
      <c r="AD59" s="650" t="str">
        <f>IF(AND(H38="あり",AC59=0),"×","○")</f>
        <v>○</v>
      </c>
      <c r="AE59" s="530"/>
      <c r="AF59" s="640"/>
      <c r="AG59" s="640"/>
      <c r="AH59" s="17"/>
      <c r="AO59" s="26"/>
      <c r="AP59" s="26"/>
    </row>
    <row r="60" spans="2:46" ht="15" customHeight="1" x14ac:dyDescent="0.2">
      <c r="B60" s="1076"/>
      <c r="C60" s="1118"/>
      <c r="D60" s="1095"/>
      <c r="E60" s="1096"/>
      <c r="F60" s="1055" t="s">
        <v>184</v>
      </c>
      <c r="G60" s="1056"/>
      <c r="H60" s="1072">
        <f>SUM(G54:J59)</f>
        <v>0</v>
      </c>
      <c r="I60" s="1073"/>
      <c r="J60" s="1037" t="s">
        <v>190</v>
      </c>
      <c r="K60" s="1060"/>
      <c r="L60" s="1037" t="s">
        <v>190</v>
      </c>
      <c r="M60" s="1064" t="s">
        <v>184</v>
      </c>
      <c r="N60" s="1065"/>
      <c r="O60" s="1072">
        <f>SUM(N54:Q59)</f>
        <v>0</v>
      </c>
      <c r="P60" s="1073"/>
      <c r="Q60" s="1037" t="s">
        <v>190</v>
      </c>
      <c r="R60" s="1060"/>
      <c r="S60" s="1037" t="s">
        <v>190</v>
      </c>
      <c r="T60" s="1064" t="s">
        <v>184</v>
      </c>
      <c r="U60" s="1065"/>
      <c r="V60" s="1072">
        <f>SUM(U54:X59)</f>
        <v>0</v>
      </c>
      <c r="W60" s="1073"/>
      <c r="X60" s="1037" t="s">
        <v>190</v>
      </c>
      <c r="Y60" s="1060"/>
      <c r="Z60" s="1101" t="s">
        <v>190</v>
      </c>
      <c r="AA60" s="528"/>
      <c r="AB60" s="530"/>
      <c r="AC60" s="651" t="str">
        <f>IF(AND(AC61="○",AC62="○",AD60="○",AD61="○",AD62="○",AE60="○",AE61="○"),"○","×")</f>
        <v>○</v>
      </c>
      <c r="AD60" s="652" t="str">
        <f>IF(AND(AI15="",OR(N46&lt;&gt;"",N48&lt;&gt;"",N50&lt;&gt;"",P46&lt;&gt;"",P48&lt;&gt;"",P50&lt;&gt;"",R52&lt;&gt;"",R47&lt;&gt;"")),"×","○")</f>
        <v>○</v>
      </c>
      <c r="AE60" s="652" t="str">
        <f>IF(AND(AJ15="",OR(U46&lt;&gt;"",U48&lt;&gt;"",U50&lt;&gt;"",W46&lt;&gt;"",W48&lt;&gt;"",W50&lt;&gt;"",Y52&lt;&gt;"",Y47&lt;&gt;"")),"×","○")</f>
        <v>○</v>
      </c>
      <c r="AF60" s="643"/>
      <c r="AG60" s="641"/>
      <c r="AH60" s="17"/>
      <c r="AO60" s="26"/>
      <c r="AP60" s="26"/>
    </row>
    <row r="61" spans="2:46" ht="15" customHeight="1" thickBot="1" x14ac:dyDescent="0.25">
      <c r="B61" s="1076"/>
      <c r="C61" s="1118"/>
      <c r="D61" s="533"/>
      <c r="E61" s="534"/>
      <c r="F61" s="1057"/>
      <c r="G61" s="1058"/>
      <c r="H61" s="1074"/>
      <c r="I61" s="1075"/>
      <c r="J61" s="1038"/>
      <c r="K61" s="1061"/>
      <c r="L61" s="1038"/>
      <c r="M61" s="1064"/>
      <c r="N61" s="1058"/>
      <c r="O61" s="1074"/>
      <c r="P61" s="1075"/>
      <c r="Q61" s="1038"/>
      <c r="R61" s="1061"/>
      <c r="S61" s="1038"/>
      <c r="T61" s="1064"/>
      <c r="U61" s="1058"/>
      <c r="V61" s="1074"/>
      <c r="W61" s="1075"/>
      <c r="X61" s="1038"/>
      <c r="Y61" s="1061"/>
      <c r="Z61" s="1102"/>
      <c r="AA61" s="528"/>
      <c r="AB61" s="530"/>
      <c r="AC61" s="530" t="str">
        <f>IF(AND(AH16="",OR(G54&lt;&gt;"",G56&lt;&gt;"",G58&lt;&gt;"",I54&lt;&gt;"",I56&lt;&gt;"",I58&lt;&gt;"",K60&lt;&gt;"",K55&lt;&gt;"")),"×","○")</f>
        <v>○</v>
      </c>
      <c r="AD61" s="652" t="str">
        <f>IF(AND(AI16="",OR(N54&lt;&gt;"",N56&lt;&gt;"",N58&lt;&gt;"",P54&lt;&gt;"",P56&lt;&gt;"",P58&lt;&gt;"",R60&lt;&gt;"",R55&lt;&gt;"")),"×","○")</f>
        <v>○</v>
      </c>
      <c r="AE61" s="652" t="str">
        <f>IF(AND(AJ16="",OR(U54&lt;&gt;"",U56&lt;&gt;"",U58&lt;&gt;"",W54&lt;&gt;"",W56&lt;&gt;"",W58&lt;&gt;"",Y60&lt;&gt;"",Y55&lt;&gt;"")),"×","○")</f>
        <v>○</v>
      </c>
      <c r="AF61" s="643"/>
      <c r="AG61" s="640"/>
      <c r="AH61" s="17"/>
      <c r="AO61" s="26"/>
      <c r="AP61" s="26"/>
    </row>
    <row r="62" spans="2:46" ht="15" customHeight="1" x14ac:dyDescent="0.2">
      <c r="B62" s="1076"/>
      <c r="C62" s="1116" t="s">
        <v>186</v>
      </c>
      <c r="D62" s="535"/>
      <c r="E62" s="536"/>
      <c r="F62" s="1130" t="s">
        <v>181</v>
      </c>
      <c r="G62" s="1051"/>
      <c r="H62" s="1052"/>
      <c r="I62" s="1051"/>
      <c r="J62" s="1052"/>
      <c r="K62" s="486"/>
      <c r="L62" s="487"/>
      <c r="M62" s="1059" t="s">
        <v>181</v>
      </c>
      <c r="N62" s="1051"/>
      <c r="O62" s="1052"/>
      <c r="P62" s="1051"/>
      <c r="Q62" s="1052"/>
      <c r="R62" s="486"/>
      <c r="S62" s="487"/>
      <c r="T62" s="1099" t="s">
        <v>181</v>
      </c>
      <c r="U62" s="1043"/>
      <c r="V62" s="1044"/>
      <c r="W62" s="1043"/>
      <c r="X62" s="1044"/>
      <c r="Y62" s="488"/>
      <c r="Z62" s="489"/>
      <c r="AA62" s="528"/>
      <c r="AB62" s="530"/>
      <c r="AC62" s="530" t="str">
        <f>IF(AND(AH17="",OR(G62&lt;&gt;"",G64&lt;&gt;"",G66&lt;&gt;"",I62&lt;&gt;"",I64&lt;&gt;"",I66&lt;&gt;"",K68&lt;&gt;"",K63&lt;&gt;"")),"×","○")</f>
        <v>○</v>
      </c>
      <c r="AD62" s="652" t="str">
        <f>IF(AND(AI17="",OR(N62&lt;&gt;"",N64&lt;&gt;"",N66&lt;&gt;"",P62&lt;&gt;"",P64&lt;&gt;"",P66&lt;&gt;"",R68&lt;&gt;"",R63&lt;&gt;"")),"×","○")</f>
        <v>○</v>
      </c>
      <c r="AE62" s="652"/>
      <c r="AF62" s="643"/>
      <c r="AG62" s="641"/>
      <c r="AH62" s="50"/>
      <c r="AO62" s="26"/>
      <c r="AP62" s="26"/>
    </row>
    <row r="63" spans="2:46" ht="18.75" customHeight="1" x14ac:dyDescent="0.15">
      <c r="B63" s="1076"/>
      <c r="C63" s="1117"/>
      <c r="D63" s="1230" t="str">
        <f>IF(V17="","",IF(H16&lt;3," ",K15+2))</f>
        <v/>
      </c>
      <c r="E63" s="1231"/>
      <c r="F63" s="1050"/>
      <c r="G63" s="1053"/>
      <c r="H63" s="1054"/>
      <c r="I63" s="1053"/>
      <c r="J63" s="1054"/>
      <c r="K63" s="1047"/>
      <c r="L63" s="1048"/>
      <c r="M63" s="1050"/>
      <c r="N63" s="1053"/>
      <c r="O63" s="1054"/>
      <c r="P63" s="1053"/>
      <c r="Q63" s="1054"/>
      <c r="R63" s="1047"/>
      <c r="S63" s="1048"/>
      <c r="T63" s="1100"/>
      <c r="U63" s="1045"/>
      <c r="V63" s="1046"/>
      <c r="W63" s="1045"/>
      <c r="X63" s="1046"/>
      <c r="Y63" s="1097"/>
      <c r="Z63" s="1098"/>
      <c r="AA63" s="532"/>
      <c r="AB63" s="644"/>
      <c r="AC63" s="644"/>
      <c r="AD63" s="644"/>
      <c r="AE63" s="644"/>
      <c r="AF63" s="644"/>
      <c r="AG63" s="644"/>
      <c r="AH63" s="50"/>
      <c r="AO63" s="26"/>
      <c r="AP63" s="26"/>
    </row>
    <row r="64" spans="2:46" ht="15" customHeight="1" x14ac:dyDescent="0.2">
      <c r="B64" s="1076"/>
      <c r="C64" s="1117"/>
      <c r="D64" s="1095" t="s">
        <v>0</v>
      </c>
      <c r="E64" s="1096"/>
      <c r="F64" s="1049" t="s">
        <v>182</v>
      </c>
      <c r="G64" s="1051"/>
      <c r="H64" s="1052"/>
      <c r="I64" s="1051"/>
      <c r="J64" s="1052"/>
      <c r="K64" s="1047"/>
      <c r="L64" s="1048"/>
      <c r="M64" s="1049" t="s">
        <v>182</v>
      </c>
      <c r="N64" s="1051"/>
      <c r="O64" s="1052"/>
      <c r="P64" s="1051"/>
      <c r="Q64" s="1052"/>
      <c r="R64" s="1047"/>
      <c r="S64" s="1048"/>
      <c r="T64" s="1127" t="s">
        <v>182</v>
      </c>
      <c r="U64" s="1043"/>
      <c r="V64" s="1044"/>
      <c r="W64" s="1043"/>
      <c r="X64" s="1044"/>
      <c r="Y64" s="1097"/>
      <c r="Z64" s="1098"/>
      <c r="AA64" s="60"/>
      <c r="AB64" s="640"/>
      <c r="AC64" s="640"/>
      <c r="AD64" s="640"/>
      <c r="AE64" s="642"/>
      <c r="AF64" s="644"/>
      <c r="AG64" s="644"/>
      <c r="AH64" s="50"/>
      <c r="AO64" s="26"/>
      <c r="AP64" s="26"/>
    </row>
    <row r="65" spans="1:45" ht="18.75" customHeight="1" x14ac:dyDescent="0.15">
      <c r="B65" s="1076"/>
      <c r="C65" s="1117"/>
      <c r="D65" s="1128" t="str">
        <f>IF(V17="","",IF(H16&lt;3," ",K15+2))</f>
        <v/>
      </c>
      <c r="E65" s="1129"/>
      <c r="F65" s="1050"/>
      <c r="G65" s="1053"/>
      <c r="H65" s="1054"/>
      <c r="I65" s="1053"/>
      <c r="J65" s="1054"/>
      <c r="K65" s="1047"/>
      <c r="L65" s="1048"/>
      <c r="M65" s="1050"/>
      <c r="N65" s="1053"/>
      <c r="O65" s="1054"/>
      <c r="P65" s="1053"/>
      <c r="Q65" s="1054"/>
      <c r="R65" s="1047"/>
      <c r="S65" s="1048"/>
      <c r="T65" s="1100"/>
      <c r="U65" s="1045"/>
      <c r="V65" s="1046"/>
      <c r="W65" s="1045"/>
      <c r="X65" s="1046"/>
      <c r="Y65" s="1097"/>
      <c r="Z65" s="1098"/>
      <c r="AB65" s="84"/>
      <c r="AC65" s="84"/>
      <c r="AD65" s="84"/>
      <c r="AE65" s="84"/>
      <c r="AF65" s="26"/>
      <c r="AG65" s="83"/>
      <c r="AH65" s="51"/>
      <c r="AO65" s="26"/>
      <c r="AP65" s="26"/>
    </row>
    <row r="66" spans="1:45" ht="15" customHeight="1" x14ac:dyDescent="0.15">
      <c r="B66" s="1076"/>
      <c r="C66" s="1117"/>
      <c r="D66" s="1095" t="s">
        <v>1</v>
      </c>
      <c r="E66" s="1096"/>
      <c r="F66" s="1049" t="s">
        <v>183</v>
      </c>
      <c r="G66" s="1051"/>
      <c r="H66" s="1052"/>
      <c r="I66" s="1051"/>
      <c r="J66" s="1052"/>
      <c r="K66" s="488"/>
      <c r="L66" s="489"/>
      <c r="M66" s="1049" t="s">
        <v>183</v>
      </c>
      <c r="N66" s="1051"/>
      <c r="O66" s="1052"/>
      <c r="P66" s="1051"/>
      <c r="Q66" s="1052"/>
      <c r="R66" s="488"/>
      <c r="S66" s="489"/>
      <c r="T66" s="1127" t="s">
        <v>183</v>
      </c>
      <c r="U66" s="1043"/>
      <c r="V66" s="1044"/>
      <c r="W66" s="1043"/>
      <c r="X66" s="1044"/>
      <c r="Y66" s="488"/>
      <c r="Z66" s="489"/>
      <c r="AA66" s="44"/>
      <c r="AB66" s="44"/>
      <c r="AC66" s="44"/>
      <c r="AD66" s="44"/>
      <c r="AE66" s="84"/>
      <c r="AF66" s="84"/>
      <c r="AG66" s="83"/>
      <c r="AH66" s="51"/>
      <c r="AO66" s="26"/>
      <c r="AP66" s="26"/>
    </row>
    <row r="67" spans="1:45" ht="18.75" customHeight="1" x14ac:dyDescent="0.2">
      <c r="B67" s="1076"/>
      <c r="C67" s="1117"/>
      <c r="D67" s="1095" t="str">
        <f>IF(H16&lt;3," ","（"&amp;TEXT(D63,"aaa")&amp;"）")</f>
        <v>（）</v>
      </c>
      <c r="E67" s="1096"/>
      <c r="F67" s="1050"/>
      <c r="G67" s="1053"/>
      <c r="H67" s="1054"/>
      <c r="I67" s="1053"/>
      <c r="J67" s="1054"/>
      <c r="K67" s="500"/>
      <c r="L67" s="490"/>
      <c r="M67" s="1050"/>
      <c r="N67" s="1053"/>
      <c r="O67" s="1054"/>
      <c r="P67" s="1053"/>
      <c r="Q67" s="1054"/>
      <c r="R67" s="500"/>
      <c r="S67" s="490"/>
      <c r="T67" s="1100"/>
      <c r="U67" s="1045"/>
      <c r="V67" s="1046"/>
      <c r="W67" s="1045"/>
      <c r="X67" s="1046"/>
      <c r="Y67" s="500"/>
      <c r="Z67" s="490"/>
      <c r="AE67" s="84"/>
      <c r="AG67" s="47"/>
      <c r="AH67" s="51"/>
      <c r="AI67" s="42"/>
      <c r="AO67" s="26"/>
      <c r="AP67" s="26"/>
    </row>
    <row r="68" spans="1:45" ht="15" customHeight="1" x14ac:dyDescent="0.15">
      <c r="B68" s="1076"/>
      <c r="C68" s="1117"/>
      <c r="D68" s="1095"/>
      <c r="E68" s="1096"/>
      <c r="F68" s="1064" t="s">
        <v>184</v>
      </c>
      <c r="G68" s="1065"/>
      <c r="H68" s="1072">
        <f>SUM(G62:J67)</f>
        <v>0</v>
      </c>
      <c r="I68" s="1073"/>
      <c r="J68" s="1037" t="s">
        <v>190</v>
      </c>
      <c r="K68" s="1060"/>
      <c r="L68" s="1037" t="s">
        <v>190</v>
      </c>
      <c r="M68" s="1064" t="s">
        <v>184</v>
      </c>
      <c r="N68" s="1065"/>
      <c r="O68" s="1072">
        <f>SUM(N62:Q67)</f>
        <v>0</v>
      </c>
      <c r="P68" s="1073"/>
      <c r="Q68" s="1037" t="s">
        <v>190</v>
      </c>
      <c r="R68" s="1060"/>
      <c r="S68" s="1037" t="s">
        <v>190</v>
      </c>
      <c r="T68" s="1039" t="s">
        <v>184</v>
      </c>
      <c r="U68" s="1040"/>
      <c r="V68" s="1072">
        <f>SUM(U62:X67)</f>
        <v>0</v>
      </c>
      <c r="W68" s="1073"/>
      <c r="X68" s="1037" t="s">
        <v>190</v>
      </c>
      <c r="Y68" s="1062"/>
      <c r="Z68" s="1101" t="s">
        <v>190</v>
      </c>
      <c r="AE68" s="84"/>
      <c r="AG68" s="66"/>
      <c r="AH68" s="51"/>
      <c r="AO68" s="26"/>
      <c r="AP68" s="26"/>
    </row>
    <row r="69" spans="1:45" ht="15" customHeight="1" thickBot="1" x14ac:dyDescent="0.2">
      <c r="B69" s="1076"/>
      <c r="C69" s="1117"/>
      <c r="D69" s="537"/>
      <c r="E69" s="534"/>
      <c r="F69" s="1057"/>
      <c r="G69" s="1058"/>
      <c r="H69" s="1074"/>
      <c r="I69" s="1075"/>
      <c r="J69" s="1038"/>
      <c r="K69" s="1061"/>
      <c r="L69" s="1038"/>
      <c r="M69" s="1057"/>
      <c r="N69" s="1058"/>
      <c r="O69" s="1074"/>
      <c r="P69" s="1075"/>
      <c r="Q69" s="1038"/>
      <c r="R69" s="1061"/>
      <c r="S69" s="1038"/>
      <c r="T69" s="1041"/>
      <c r="U69" s="1042"/>
      <c r="V69" s="1074"/>
      <c r="W69" s="1075"/>
      <c r="X69" s="1038"/>
      <c r="Y69" s="1063"/>
      <c r="Z69" s="1102"/>
      <c r="AE69" s="84"/>
      <c r="AH69" s="50"/>
      <c r="AJ69" s="42"/>
      <c r="AK69" s="42"/>
      <c r="AO69" s="26"/>
      <c r="AP69" s="26"/>
    </row>
    <row r="70" spans="1:45" ht="7.5" customHeight="1" x14ac:dyDescent="0.15">
      <c r="A70" s="27"/>
      <c r="B70" s="464"/>
      <c r="C70" s="510"/>
      <c r="D70" s="510"/>
      <c r="E70" s="508"/>
      <c r="F70" s="508"/>
      <c r="G70" s="510"/>
      <c r="H70" s="1114"/>
      <c r="I70" s="1114"/>
      <c r="J70" s="1115"/>
      <c r="K70" s="1115"/>
      <c r="L70" s="511"/>
      <c r="M70" s="1114"/>
      <c r="N70" s="1114"/>
      <c r="O70" s="1115"/>
      <c r="P70" s="1115"/>
      <c r="Q70" s="511"/>
      <c r="R70" s="1114"/>
      <c r="S70" s="1114"/>
      <c r="T70" s="1115"/>
      <c r="U70" s="1115"/>
      <c r="V70" s="511"/>
      <c r="W70" s="509"/>
      <c r="X70" s="507"/>
      <c r="Y70" s="507"/>
      <c r="Z70" s="507"/>
      <c r="AA70" s="449"/>
      <c r="AB70" s="449"/>
      <c r="AC70" s="449"/>
      <c r="AD70" s="449"/>
      <c r="AE70" s="505"/>
      <c r="AG70" s="506"/>
      <c r="AH70" s="449"/>
      <c r="AI70" s="449"/>
      <c r="AJ70" s="449"/>
      <c r="AK70" s="449"/>
      <c r="AL70" s="449"/>
      <c r="AM70" s="449"/>
      <c r="AN70" s="449"/>
      <c r="AO70" s="449"/>
      <c r="AP70" s="449"/>
      <c r="AQ70" s="449"/>
      <c r="AR70" s="449"/>
      <c r="AS70" s="449"/>
    </row>
    <row r="71" spans="1:45" ht="22.5" customHeight="1" thickBot="1" x14ac:dyDescent="0.2">
      <c r="B71" s="1241" t="s">
        <v>198</v>
      </c>
      <c r="C71" s="1242"/>
      <c r="D71" s="1242"/>
      <c r="E71" s="1242"/>
      <c r="F71" s="1242"/>
      <c r="G71" s="1242"/>
      <c r="H71" s="1242"/>
      <c r="I71" s="1242"/>
      <c r="J71" s="1242"/>
      <c r="K71" s="1242"/>
      <c r="L71" s="1243" t="s">
        <v>199</v>
      </c>
      <c r="M71" s="1243"/>
      <c r="N71" s="1243"/>
      <c r="O71" s="1243"/>
      <c r="P71" s="1243"/>
      <c r="Q71" s="1243"/>
      <c r="R71" s="1243"/>
      <c r="S71" s="1243"/>
      <c r="T71" s="1243"/>
      <c r="U71" s="1243"/>
      <c r="V71" s="1243"/>
      <c r="W71" s="1243"/>
      <c r="X71" s="2"/>
      <c r="Y71" s="2"/>
      <c r="AG71" s="50"/>
      <c r="AI71" s="2"/>
      <c r="AK71" s="42"/>
      <c r="AN71" s="26"/>
      <c r="AO71" s="26"/>
    </row>
    <row r="72" spans="1:45" ht="22.5" customHeight="1" thickBot="1" x14ac:dyDescent="0.2">
      <c r="A72" s="309" t="str">
        <f>IF(AND(G73&lt;&gt;"",G75&lt;&gt;"",J73&lt;&gt;"",J75&lt;&gt;""),"○","×")</f>
        <v>×</v>
      </c>
      <c r="B72" s="1076" t="str">
        <f>IF(A72="○","○","×")</f>
        <v>×</v>
      </c>
      <c r="C72" s="1164" t="s">
        <v>159</v>
      </c>
      <c r="D72" s="1165"/>
      <c r="E72" s="1165"/>
      <c r="F72" s="1166"/>
      <c r="G72" s="1227" t="s">
        <v>161</v>
      </c>
      <c r="H72" s="1225"/>
      <c r="I72" s="1226"/>
      <c r="J72" s="1227" t="s">
        <v>162</v>
      </c>
      <c r="K72" s="1225"/>
      <c r="L72" s="1225"/>
      <c r="M72" s="1225"/>
      <c r="N72" s="1225"/>
      <c r="O72" s="1225"/>
      <c r="P72" s="1225"/>
      <c r="Q72" s="1225"/>
      <c r="R72" s="1225"/>
      <c r="S72" s="1226"/>
      <c r="T72" s="1227" t="s">
        <v>163</v>
      </c>
      <c r="U72" s="1225"/>
      <c r="V72" s="1225"/>
      <c r="W72" s="1252"/>
      <c r="X72" s="538"/>
      <c r="Y72" s="539"/>
      <c r="AG72" s="50"/>
      <c r="AI72" s="50"/>
      <c r="AJ72" s="50"/>
      <c r="AO72" s="42"/>
      <c r="AQ72" s="26"/>
      <c r="AR72" s="26"/>
    </row>
    <row r="73" spans="1:45" ht="30" customHeight="1" x14ac:dyDescent="0.15">
      <c r="B73" s="1076"/>
      <c r="C73" s="1167" t="s">
        <v>164</v>
      </c>
      <c r="D73" s="1168"/>
      <c r="E73" s="1168"/>
      <c r="F73" s="1169"/>
      <c r="G73" s="1150"/>
      <c r="H73" s="1151"/>
      <c r="I73" s="1152"/>
      <c r="J73" s="1330"/>
      <c r="K73" s="1297"/>
      <c r="L73" s="1297"/>
      <c r="M73" s="1297"/>
      <c r="N73" s="1297"/>
      <c r="O73" s="1297"/>
      <c r="P73" s="1297"/>
      <c r="Q73" s="1297"/>
      <c r="R73" s="1297"/>
      <c r="S73" s="1298"/>
      <c r="T73" s="1331"/>
      <c r="U73" s="1332"/>
      <c r="V73" s="1332"/>
      <c r="W73" s="1333"/>
      <c r="AG73" s="50"/>
      <c r="AH73" s="50"/>
      <c r="AI73" s="42"/>
      <c r="AO73" s="26"/>
      <c r="AQ73" s="26"/>
    </row>
    <row r="74" spans="1:45" ht="30" customHeight="1" x14ac:dyDescent="0.15">
      <c r="B74" s="1076"/>
      <c r="C74" s="1170" t="s">
        <v>197</v>
      </c>
      <c r="D74" s="1171"/>
      <c r="E74" s="1171"/>
      <c r="F74" s="1172"/>
      <c r="G74" s="1150"/>
      <c r="H74" s="1151"/>
      <c r="I74" s="1152"/>
      <c r="J74" s="1324"/>
      <c r="K74" s="1148"/>
      <c r="L74" s="1148"/>
      <c r="M74" s="1148"/>
      <c r="N74" s="1148"/>
      <c r="O74" s="1148"/>
      <c r="P74" s="1148"/>
      <c r="Q74" s="1148"/>
      <c r="R74" s="1148"/>
      <c r="S74" s="1149"/>
      <c r="T74" s="1325"/>
      <c r="U74" s="1255"/>
      <c r="V74" s="1255"/>
      <c r="W74" s="1256"/>
      <c r="AG74" s="50"/>
      <c r="AH74" s="50"/>
      <c r="AQ74" s="26"/>
    </row>
    <row r="75" spans="1:45" ht="30" customHeight="1" x14ac:dyDescent="0.15">
      <c r="B75" s="1076"/>
      <c r="C75" s="1257" t="s">
        <v>165</v>
      </c>
      <c r="D75" s="1258"/>
      <c r="E75" s="1258"/>
      <c r="F75" s="1259"/>
      <c r="G75" s="1150"/>
      <c r="H75" s="1151"/>
      <c r="I75" s="1152"/>
      <c r="J75" s="1324"/>
      <c r="K75" s="1148"/>
      <c r="L75" s="1148"/>
      <c r="M75" s="1148"/>
      <c r="N75" s="1148"/>
      <c r="O75" s="1148"/>
      <c r="P75" s="1148"/>
      <c r="Q75" s="1148"/>
      <c r="R75" s="1148"/>
      <c r="S75" s="1149"/>
      <c r="T75" s="1325"/>
      <c r="U75" s="1255"/>
      <c r="V75" s="1255"/>
      <c r="W75" s="1256"/>
      <c r="AG75" s="50"/>
      <c r="AH75" s="50"/>
    </row>
    <row r="76" spans="1:45" ht="30" customHeight="1" thickBot="1" x14ac:dyDescent="0.2">
      <c r="B76" s="1076"/>
      <c r="C76" s="1260" t="s">
        <v>168</v>
      </c>
      <c r="D76" s="1261"/>
      <c r="E76" s="1261"/>
      <c r="F76" s="1262"/>
      <c r="G76" s="1157"/>
      <c r="H76" s="1158"/>
      <c r="I76" s="1159"/>
      <c r="J76" s="1326"/>
      <c r="K76" s="1160"/>
      <c r="L76" s="1160"/>
      <c r="M76" s="1160"/>
      <c r="N76" s="1160"/>
      <c r="O76" s="1160"/>
      <c r="P76" s="1160"/>
      <c r="Q76" s="1160"/>
      <c r="R76" s="1160"/>
      <c r="S76" s="1161"/>
      <c r="T76" s="1327"/>
      <c r="U76" s="1328"/>
      <c r="V76" s="1328"/>
      <c r="W76" s="1329"/>
      <c r="AG76" s="50"/>
      <c r="AH76" s="50"/>
    </row>
    <row r="77" spans="1:45" s="26" customFormat="1" ht="15" customHeight="1" x14ac:dyDescent="0.2">
      <c r="A77" s="82"/>
      <c r="B77" s="437"/>
      <c r="C77" s="437"/>
      <c r="D77" s="437"/>
      <c r="E77" s="437"/>
      <c r="F77" s="437"/>
      <c r="G77" s="437"/>
      <c r="H77" s="437"/>
      <c r="I77" s="43"/>
      <c r="J77" s="43"/>
      <c r="K77" s="43"/>
      <c r="L77" s="43"/>
      <c r="M77" s="43"/>
      <c r="N77" s="43"/>
      <c r="O77" s="43"/>
      <c r="P77" s="21"/>
      <c r="Q77" s="21"/>
      <c r="R77" s="21"/>
      <c r="S77" s="55"/>
      <c r="T77" s="43"/>
      <c r="U77" s="43"/>
      <c r="V77" s="43"/>
      <c r="W77" s="43"/>
      <c r="X77" s="10"/>
      <c r="Y77" s="10"/>
      <c r="Z77" s="61"/>
      <c r="AA77" s="44"/>
      <c r="AB77" s="44"/>
      <c r="AC77" s="44"/>
      <c r="AD77" s="44"/>
      <c r="AE77" s="84"/>
      <c r="AF77" s="84"/>
      <c r="AG77" s="47"/>
      <c r="AH77" s="66"/>
      <c r="AI77" s="66"/>
      <c r="AJ77" s="65"/>
      <c r="AK77" s="65"/>
      <c r="AL77" s="83"/>
      <c r="AM77" s="85"/>
      <c r="AN77" s="85"/>
      <c r="AO77" s="17"/>
      <c r="AP77" s="82"/>
      <c r="AQ77" s="10"/>
      <c r="AR77" s="10"/>
    </row>
    <row r="78" spans="1:45" ht="30" customHeight="1" thickBot="1" x14ac:dyDescent="0.2">
      <c r="B78" s="1314" t="s">
        <v>200</v>
      </c>
      <c r="C78" s="1314"/>
      <c r="D78" s="1314"/>
      <c r="E78" s="1314"/>
      <c r="F78" s="1314"/>
      <c r="G78" s="1314"/>
      <c r="H78" s="1314"/>
      <c r="K78" s="10"/>
      <c r="M78" s="10"/>
      <c r="N78" s="10"/>
      <c r="AB78" s="95"/>
      <c r="AC78" s="53"/>
      <c r="AD78" s="53"/>
      <c r="AF78" s="2"/>
    </row>
    <row r="79" spans="1:45" ht="30" customHeight="1" thickTop="1" thickBot="1" x14ac:dyDescent="0.2">
      <c r="B79" s="438"/>
      <c r="C79" s="1315" t="s">
        <v>237</v>
      </c>
      <c r="D79" s="1316"/>
      <c r="E79" s="1316"/>
      <c r="F79" s="1316"/>
      <c r="G79" s="1316"/>
      <c r="H79" s="1316"/>
      <c r="I79" s="1316"/>
      <c r="J79" s="1316"/>
      <c r="K79" s="1316"/>
      <c r="L79" s="1316"/>
      <c r="M79" s="1316"/>
      <c r="N79" s="1316"/>
      <c r="O79" s="1316"/>
      <c r="P79" s="1316"/>
      <c r="Q79" s="1316"/>
      <c r="R79" s="1316"/>
      <c r="S79" s="1316"/>
      <c r="T79" s="1316"/>
      <c r="U79" s="1316"/>
      <c r="V79" s="1316"/>
      <c r="W79" s="1316"/>
      <c r="X79" s="1316"/>
      <c r="Y79" s="1316"/>
      <c r="Z79" s="1317"/>
      <c r="AA79" s="548"/>
      <c r="AB79" s="95"/>
      <c r="AC79" s="53"/>
      <c r="AD79" s="53"/>
      <c r="AF79" s="2"/>
    </row>
    <row r="80" spans="1:45" ht="18.75" customHeight="1" thickTop="1" thickBot="1" x14ac:dyDescent="0.2">
      <c r="B80" s="195"/>
      <c r="C80" s="1313" t="s">
        <v>129</v>
      </c>
      <c r="D80" s="1313"/>
      <c r="E80" s="1313"/>
      <c r="F80" s="1313"/>
      <c r="G80" s="1313"/>
      <c r="H80" s="1313"/>
      <c r="I80" s="1313"/>
      <c r="J80" s="1313"/>
      <c r="K80" s="1313"/>
      <c r="L80" s="1313"/>
      <c r="M80" s="1313"/>
      <c r="N80" s="1313"/>
      <c r="O80" s="1313"/>
      <c r="P80" s="1313"/>
      <c r="Q80" s="1313"/>
      <c r="R80" s="1313"/>
      <c r="S80" s="1313"/>
      <c r="T80" s="1313"/>
      <c r="U80" s="1313"/>
      <c r="V80" s="1313"/>
      <c r="W80" s="1313"/>
      <c r="X80" s="444"/>
      <c r="Z80" s="53"/>
      <c r="AA80" s="321"/>
      <c r="AB80" s="322"/>
      <c r="AC80" s="322"/>
      <c r="AD80" s="323"/>
      <c r="AE80" s="309"/>
      <c r="AG80" s="95"/>
      <c r="AH80" s="2"/>
      <c r="AK80" s="2"/>
    </row>
    <row r="81" spans="1:45" ht="30" customHeight="1" thickBot="1" x14ac:dyDescent="0.2">
      <c r="B81" s="192" t="str">
        <f>IF(OR(AND(F81="なし",O81&lt;&gt;""),AND(F81="あり",O81="")),"×","○")</f>
        <v>×</v>
      </c>
      <c r="C81" s="1337" t="s">
        <v>124</v>
      </c>
      <c r="D81" s="1338"/>
      <c r="E81" s="1339"/>
      <c r="F81" s="1358" t="str">
        <f>IF(OR(K55="野外調理",K63="野外調理",R55="野外調理",R63="野外調理",Y55="野外調理"),"あり","なし")</f>
        <v>なし</v>
      </c>
      <c r="G81" s="1359"/>
      <c r="H81" s="1359"/>
      <c r="I81" s="1360"/>
      <c r="J81" s="197"/>
      <c r="K81" s="1361" t="s">
        <v>128</v>
      </c>
      <c r="L81" s="1362"/>
      <c r="M81" s="1362"/>
      <c r="N81" s="1363"/>
      <c r="O81" s="1228" t="s">
        <v>317</v>
      </c>
      <c r="P81" s="1228"/>
      <c r="Q81" s="1228"/>
      <c r="R81" s="1228"/>
      <c r="S81" s="1228"/>
      <c r="T81" s="1229"/>
      <c r="U81" s="439"/>
      <c r="V81" s="440"/>
      <c r="W81" s="440"/>
      <c r="X81" s="440"/>
      <c r="Y81" s="440"/>
      <c r="Z81" s="440"/>
      <c r="AA81" s="321"/>
      <c r="AB81" s="322"/>
      <c r="AC81" s="322"/>
      <c r="AD81" s="323"/>
      <c r="AE81" s="309"/>
      <c r="AG81" s="95"/>
      <c r="AJ81" s="53"/>
      <c r="AK81" s="98"/>
    </row>
    <row r="82" spans="1:45" s="23" customFormat="1" ht="7.5" customHeight="1" thickBot="1" x14ac:dyDescent="0.25">
      <c r="B82" s="10"/>
      <c r="C82" s="582"/>
      <c r="D82" s="582"/>
      <c r="E82" s="582"/>
      <c r="F82" s="17"/>
      <c r="G82" s="49"/>
      <c r="H82" s="49"/>
      <c r="I82" s="546"/>
      <c r="J82" s="442"/>
      <c r="K82" s="442"/>
      <c r="L82" s="442"/>
      <c r="M82" s="442"/>
      <c r="N82" s="442"/>
      <c r="O82" s="442"/>
      <c r="P82" s="442"/>
      <c r="Q82" s="442"/>
      <c r="R82" s="442"/>
      <c r="S82" s="442"/>
      <c r="T82" s="442"/>
      <c r="U82" s="442"/>
      <c r="V82" s="442"/>
      <c r="W82" s="442"/>
      <c r="X82" s="442"/>
      <c r="Y82" s="442"/>
      <c r="Z82" s="442"/>
      <c r="AA82" s="321"/>
      <c r="AB82" s="322"/>
      <c r="AC82" s="322"/>
      <c r="AD82" s="323"/>
      <c r="AE82" s="309"/>
      <c r="AF82" s="10"/>
      <c r="AG82" s="10"/>
      <c r="AH82" s="47"/>
      <c r="AI82" s="10"/>
      <c r="AJ82" s="10"/>
      <c r="AK82" s="2"/>
      <c r="AL82" s="10"/>
      <c r="AM82" s="10"/>
      <c r="AN82" s="10"/>
      <c r="AO82" s="10"/>
      <c r="AP82" s="10"/>
      <c r="AQ82" s="10"/>
      <c r="AR82" s="10"/>
      <c r="AS82" s="10"/>
    </row>
    <row r="83" spans="1:45" s="23" customFormat="1" ht="30" customHeight="1" thickBot="1" x14ac:dyDescent="0.2">
      <c r="B83" s="459" t="str">
        <f>IF(OR(F83="",AND(O81="使い捨て食器を購入",F83="なし")),"×","○")</f>
        <v>○</v>
      </c>
      <c r="C83" s="1415" t="s">
        <v>217</v>
      </c>
      <c r="D83" s="1416"/>
      <c r="E83" s="1417"/>
      <c r="F83" s="1418" t="s">
        <v>316</v>
      </c>
      <c r="G83" s="1181"/>
      <c r="H83" s="1181"/>
      <c r="I83" s="1182"/>
      <c r="J83" s="1211" t="str">
        <f>IF(O81="使い捨て食器を購入","　※『使い捨て食器』を食材発注依頼書で忘れずに発注してください。","")</f>
        <v/>
      </c>
      <c r="K83" s="1212"/>
      <c r="L83" s="1212"/>
      <c r="M83" s="1212"/>
      <c r="N83" s="1212"/>
      <c r="O83" s="1212"/>
      <c r="P83" s="1212"/>
      <c r="Q83" s="1212"/>
      <c r="R83" s="1212"/>
      <c r="S83" s="1212"/>
      <c r="T83" s="1212"/>
      <c r="U83" s="1212"/>
      <c r="V83" s="1212"/>
      <c r="W83" s="1212"/>
      <c r="X83" s="1212"/>
      <c r="Y83" s="1212"/>
      <c r="Z83" s="1212"/>
      <c r="AA83" s="1212"/>
      <c r="AB83" s="1212"/>
      <c r="AC83" s="1212"/>
      <c r="AD83" s="1212"/>
      <c r="AE83" s="1212"/>
      <c r="AF83" s="181"/>
      <c r="AG83" s="181"/>
      <c r="AH83" s="181"/>
      <c r="AI83" s="181"/>
      <c r="AJ83" s="10"/>
      <c r="AK83" s="2"/>
      <c r="AL83" s="10"/>
      <c r="AM83" s="10"/>
      <c r="AN83" s="10"/>
      <c r="AO83" s="10"/>
      <c r="AP83" s="10"/>
    </row>
    <row r="84" spans="1:45" s="23" customFormat="1" ht="7.5" customHeight="1" thickBot="1" x14ac:dyDescent="0.2">
      <c r="B84" s="10"/>
      <c r="C84" s="582"/>
      <c r="D84" s="582"/>
      <c r="E84" s="582"/>
      <c r="F84" s="17"/>
      <c r="G84" s="17"/>
      <c r="H84" s="17"/>
      <c r="I84" s="546"/>
      <c r="J84" s="545"/>
      <c r="K84" s="545"/>
      <c r="L84" s="545"/>
      <c r="M84" s="545"/>
      <c r="N84" s="545"/>
      <c r="O84" s="545"/>
      <c r="P84" s="545"/>
      <c r="Q84" s="545"/>
      <c r="R84" s="545"/>
      <c r="S84" s="545"/>
      <c r="T84" s="545"/>
      <c r="U84" s="545"/>
      <c r="V84" s="545"/>
      <c r="W84" s="545"/>
      <c r="X84" s="545"/>
      <c r="Y84" s="545"/>
      <c r="Z84" s="545"/>
      <c r="AA84" s="545"/>
      <c r="AB84" s="545"/>
      <c r="AC84" s="545"/>
      <c r="AD84" s="545"/>
      <c r="AE84" s="545"/>
      <c r="AF84" s="181"/>
      <c r="AG84" s="181"/>
      <c r="AH84" s="181"/>
      <c r="AI84" s="181"/>
      <c r="AJ84" s="10"/>
      <c r="AK84" s="2"/>
      <c r="AL84" s="10"/>
      <c r="AM84" s="10"/>
      <c r="AN84" s="10"/>
      <c r="AO84" s="10"/>
      <c r="AP84" s="10"/>
    </row>
    <row r="85" spans="1:45" s="23" customFormat="1" ht="30" customHeight="1" thickBot="1" x14ac:dyDescent="0.2">
      <c r="B85" s="459" t="str">
        <f>IF(OR(AND(F81&lt;&gt;"なし",F85=""),AND(F81="なし",F85&lt;&gt;"")),"×","○")</f>
        <v>×</v>
      </c>
      <c r="C85" s="1352" t="s">
        <v>219</v>
      </c>
      <c r="D85" s="1353"/>
      <c r="E85" s="1354"/>
      <c r="F85" s="1355" t="s">
        <v>318</v>
      </c>
      <c r="G85" s="1356"/>
      <c r="H85" s="1356"/>
      <c r="I85" s="1357"/>
      <c r="J85" s="544"/>
      <c r="K85" s="545"/>
      <c r="L85" s="545"/>
      <c r="M85" s="545"/>
      <c r="N85" s="545"/>
      <c r="O85" s="545"/>
      <c r="P85" s="545"/>
      <c r="Q85" s="545"/>
      <c r="R85" s="545"/>
      <c r="S85" s="545"/>
      <c r="T85" s="545"/>
      <c r="U85" s="545"/>
      <c r="V85" s="211"/>
      <c r="W85" s="211"/>
      <c r="X85" s="211"/>
      <c r="Y85" s="211"/>
      <c r="Z85" s="426"/>
      <c r="AA85" s="426"/>
      <c r="AB85" s="426"/>
      <c r="AC85" s="426"/>
      <c r="AD85" s="427"/>
      <c r="AE85" s="428"/>
      <c r="AF85" s="66"/>
      <c r="AG85" s="474"/>
      <c r="AH85" s="475"/>
      <c r="AI85" s="475"/>
      <c r="AJ85" s="475"/>
      <c r="AK85" s="475"/>
      <c r="AL85" s="475"/>
      <c r="AM85" s="475"/>
      <c r="AN85" s="476"/>
      <c r="AO85" s="471"/>
    </row>
    <row r="86" spans="1:45" s="583" customFormat="1" ht="3.75" customHeight="1" x14ac:dyDescent="0.15">
      <c r="B86" s="771"/>
      <c r="C86" s="772"/>
      <c r="D86" s="773"/>
      <c r="E86" s="773"/>
      <c r="F86" s="774"/>
      <c r="G86" s="774"/>
      <c r="H86" s="774"/>
      <c r="I86" s="774"/>
      <c r="J86" s="775"/>
      <c r="K86" s="775"/>
      <c r="L86" s="775"/>
      <c r="M86" s="584"/>
      <c r="N86" s="584"/>
      <c r="O86" s="584"/>
      <c r="P86" s="584"/>
      <c r="Q86" s="584"/>
      <c r="R86" s="584"/>
      <c r="S86" s="584"/>
      <c r="T86" s="584"/>
      <c r="U86" s="584"/>
      <c r="V86" s="585"/>
      <c r="W86" s="585"/>
      <c r="X86" s="585"/>
      <c r="Y86" s="585"/>
      <c r="Z86" s="586"/>
      <c r="AA86" s="586"/>
      <c r="AB86" s="586"/>
      <c r="AC86" s="586"/>
      <c r="AD86" s="587"/>
      <c r="AE86" s="588"/>
      <c r="AF86" s="589"/>
      <c r="AG86" s="590"/>
      <c r="AH86" s="480"/>
      <c r="AI86" s="480"/>
      <c r="AJ86" s="480"/>
      <c r="AK86" s="480"/>
      <c r="AL86" s="480"/>
      <c r="AM86" s="480"/>
      <c r="AN86" s="591"/>
      <c r="AO86" s="592"/>
    </row>
    <row r="87" spans="1:45" ht="22.5" customHeight="1" thickBot="1" x14ac:dyDescent="0.25">
      <c r="A87" s="23"/>
      <c r="B87" s="1423" t="s">
        <v>202</v>
      </c>
      <c r="C87" s="1424"/>
      <c r="D87" s="1424"/>
      <c r="E87" s="1424"/>
      <c r="F87" s="1424"/>
      <c r="G87" s="1424"/>
      <c r="H87" s="1424"/>
      <c r="I87" s="1424"/>
      <c r="J87" s="1424"/>
      <c r="K87" s="1424"/>
      <c r="L87" s="776"/>
      <c r="M87" s="550"/>
      <c r="N87" s="550"/>
      <c r="O87" s="550"/>
      <c r="P87" s="21"/>
      <c r="Q87" s="21"/>
      <c r="R87" s="21"/>
      <c r="S87" s="21"/>
      <c r="T87" s="21"/>
      <c r="U87" s="21"/>
      <c r="V87" s="21"/>
      <c r="W87" s="43"/>
      <c r="Z87" s="61"/>
      <c r="AA87" s="321"/>
      <c r="AB87" s="322"/>
      <c r="AC87" s="322"/>
      <c r="AD87" s="323"/>
      <c r="AE87" s="309"/>
      <c r="AH87" s="66"/>
      <c r="AI87" s="66"/>
      <c r="AJ87" s="47"/>
      <c r="AK87" s="42"/>
      <c r="AL87" s="23"/>
      <c r="AM87" s="23"/>
      <c r="AN87" s="23"/>
      <c r="AO87" s="23"/>
      <c r="AS87" s="23"/>
    </row>
    <row r="88" spans="1:45" ht="22.5" customHeight="1" thickBot="1" x14ac:dyDescent="0.2">
      <c r="A88" s="318" t="str">
        <f>IF(F85="分ける必要なし","×","○")</f>
        <v>×</v>
      </c>
      <c r="B88" s="1076" t="str">
        <f>IF(OR(A88="○",A89="○"),"○","×")</f>
        <v>○</v>
      </c>
      <c r="C88" s="1287" t="s">
        <v>161</v>
      </c>
      <c r="D88" s="1288"/>
      <c r="E88" s="1289"/>
      <c r="F88" s="1287" t="s">
        <v>162</v>
      </c>
      <c r="G88" s="1288"/>
      <c r="H88" s="1288"/>
      <c r="I88" s="1288"/>
      <c r="J88" s="1288"/>
      <c r="K88" s="1288"/>
      <c r="L88" s="1288"/>
      <c r="M88" s="1288"/>
      <c r="N88" s="1288"/>
      <c r="O88" s="1290"/>
      <c r="P88" s="21"/>
      <c r="Q88" s="21"/>
      <c r="R88" s="21"/>
      <c r="S88" s="21"/>
      <c r="T88" s="307" t="str">
        <f>IF(U89=V88,"○","×")</f>
        <v>×</v>
      </c>
      <c r="U88" s="562"/>
      <c r="V88" s="562"/>
      <c r="AK88" s="2"/>
      <c r="AS88" s="23"/>
    </row>
    <row r="89" spans="1:45" ht="30" customHeight="1" thickBot="1" x14ac:dyDescent="0.2">
      <c r="A89" s="309" t="str">
        <f>IF(AND(C89&lt;&gt;"",F89&lt;&gt;""),"○","×")</f>
        <v>○</v>
      </c>
      <c r="B89" s="1076"/>
      <c r="C89" s="1291" t="s">
        <v>314</v>
      </c>
      <c r="D89" s="1292"/>
      <c r="E89" s="1293"/>
      <c r="F89" s="1294" t="s">
        <v>315</v>
      </c>
      <c r="G89" s="1295"/>
      <c r="H89" s="1295"/>
      <c r="I89" s="1295"/>
      <c r="J89" s="1295"/>
      <c r="K89" s="1295"/>
      <c r="L89" s="1295"/>
      <c r="M89" s="1295"/>
      <c r="N89" s="1295"/>
      <c r="O89" s="1296"/>
      <c r="P89" s="21"/>
      <c r="Q89" s="21"/>
      <c r="R89" s="21"/>
      <c r="S89" s="21"/>
      <c r="T89" s="307" t="str">
        <f>IF(U90=V89,"○","×")</f>
        <v>○</v>
      </c>
      <c r="U89" s="1364" t="s">
        <v>201</v>
      </c>
      <c r="V89" s="1365"/>
      <c r="W89" s="1365"/>
      <c r="X89" s="1365"/>
      <c r="Y89" s="1365"/>
      <c r="Z89" s="1365"/>
      <c r="AA89" s="1365"/>
      <c r="AB89" s="1365"/>
      <c r="AC89" s="1365"/>
      <c r="AD89" s="1366"/>
      <c r="AE89" s="561"/>
      <c r="AO89" s="23"/>
      <c r="AQ89" s="23"/>
      <c r="AR89" s="23"/>
    </row>
    <row r="90" spans="1:45" ht="15" customHeight="1" thickBot="1" x14ac:dyDescent="0.3">
      <c r="B90" s="96"/>
      <c r="C90" s="443"/>
      <c r="D90" s="443"/>
      <c r="E90" s="443"/>
      <c r="F90" s="443"/>
      <c r="G90" s="443"/>
      <c r="H90" s="443"/>
      <c r="I90" s="443"/>
      <c r="J90" s="443"/>
      <c r="K90" s="443"/>
      <c r="L90" s="443"/>
      <c r="M90" s="443"/>
      <c r="N90" s="443"/>
      <c r="O90" s="443"/>
      <c r="P90" s="443"/>
      <c r="Q90" s="443"/>
      <c r="R90" s="443"/>
      <c r="S90" s="443"/>
      <c r="T90" s="443"/>
      <c r="U90" s="563"/>
      <c r="V90" s="443"/>
      <c r="W90" s="443"/>
      <c r="X90" s="443"/>
      <c r="Y90" s="443"/>
      <c r="Z90" s="443"/>
      <c r="AA90" s="321"/>
      <c r="AB90" s="322"/>
      <c r="AC90" s="322"/>
      <c r="AD90" s="323"/>
      <c r="AE90" s="309"/>
      <c r="AH90" s="95"/>
      <c r="AI90" s="95"/>
    </row>
    <row r="91" spans="1:45" ht="26.25" customHeight="1" thickBot="1" x14ac:dyDescent="0.2">
      <c r="A91" s="323" t="str">
        <f>IF(OR(F91="",F92="",K92="",O92="",Q92=""),"×","○")</f>
        <v>○</v>
      </c>
      <c r="B91" s="1076" t="str">
        <f>IF(OR(F83="なし",AND(A95="○",A96="○",A97="○",A98="○",S97="○",A91="○",AG93="○",OR(D94&lt;&gt;"",D95&lt;&gt;"",D96&lt;&gt;"",D97&lt;&gt;"",D98&lt;&gt;""))),"○","×")</f>
        <v>○</v>
      </c>
      <c r="C91" s="1419" t="s">
        <v>236</v>
      </c>
      <c r="D91" s="1322" t="s">
        <v>203</v>
      </c>
      <c r="E91" s="1323"/>
      <c r="F91" s="1398" t="s">
        <v>319</v>
      </c>
      <c r="G91" s="1399"/>
      <c r="H91" s="1399"/>
      <c r="I91" s="1399"/>
      <c r="J91" s="1399"/>
      <c r="K91" s="1400"/>
      <c r="L91" s="1401" t="s">
        <v>204</v>
      </c>
      <c r="M91" s="1401"/>
      <c r="N91" s="1401"/>
      <c r="O91" s="1401"/>
      <c r="P91" s="1402" t="s">
        <v>320</v>
      </c>
      <c r="Q91" s="1403"/>
      <c r="R91" s="1404"/>
      <c r="S91" s="559"/>
      <c r="T91" s="556"/>
      <c r="U91" s="556"/>
      <c r="V91" s="556"/>
      <c r="W91" s="556"/>
      <c r="X91" s="82"/>
      <c r="Y91" s="557"/>
      <c r="Z91" s="82"/>
      <c r="AA91" s="82"/>
      <c r="AB91" s="82"/>
      <c r="AC91" s="558"/>
      <c r="AD91" s="558"/>
      <c r="AE91" s="558"/>
      <c r="AF91" s="551"/>
      <c r="AH91" s="551"/>
    </row>
    <row r="92" spans="1:45" ht="22.5" customHeight="1" thickBot="1" x14ac:dyDescent="0.2">
      <c r="A92" s="323"/>
      <c r="B92" s="1076"/>
      <c r="C92" s="1420"/>
      <c r="D92" s="1318" t="s">
        <v>205</v>
      </c>
      <c r="E92" s="1319"/>
      <c r="F92" s="1320">
        <v>27</v>
      </c>
      <c r="G92" s="1321"/>
      <c r="H92" s="552" t="s">
        <v>206</v>
      </c>
      <c r="I92" s="1322" t="s">
        <v>9</v>
      </c>
      <c r="J92" s="1323"/>
      <c r="K92" s="1367">
        <v>45021</v>
      </c>
      <c r="L92" s="1368"/>
      <c r="M92" s="1368"/>
      <c r="N92" s="1369"/>
      <c r="O92" s="777">
        <v>9</v>
      </c>
      <c r="P92" s="460" t="s">
        <v>14</v>
      </c>
      <c r="Q92" s="778" t="s">
        <v>321</v>
      </c>
      <c r="R92" s="549" t="s">
        <v>13</v>
      </c>
      <c r="S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H92" s="553"/>
    </row>
    <row r="93" spans="1:45" ht="18.75" customHeight="1" thickTop="1" thickBot="1" x14ac:dyDescent="0.2">
      <c r="A93" s="323"/>
      <c r="B93" s="1076"/>
      <c r="C93" s="1420"/>
      <c r="D93" s="1322" t="s">
        <v>207</v>
      </c>
      <c r="E93" s="1422"/>
      <c r="F93" s="1422"/>
      <c r="G93" s="1422"/>
      <c r="H93" s="1422"/>
      <c r="I93" s="1422"/>
      <c r="J93" s="1422"/>
      <c r="K93" s="1323"/>
      <c r="L93" s="1425" t="s">
        <v>208</v>
      </c>
      <c r="M93" s="1323"/>
      <c r="N93" s="1425" t="s">
        <v>209</v>
      </c>
      <c r="O93" s="1323"/>
      <c r="P93" s="1425" t="s">
        <v>210</v>
      </c>
      <c r="Q93" s="1422"/>
      <c r="R93" s="1426"/>
      <c r="S93" s="560"/>
      <c r="T93" s="1334" t="s">
        <v>211</v>
      </c>
      <c r="U93" s="1335"/>
      <c r="V93" s="1281" t="s">
        <v>212</v>
      </c>
      <c r="W93" s="1282"/>
      <c r="X93" s="1282"/>
      <c r="Y93" s="1282"/>
      <c r="Z93" s="1282"/>
      <c r="AA93" s="1282"/>
      <c r="AB93" s="1336"/>
      <c r="AC93" s="1281" t="s">
        <v>213</v>
      </c>
      <c r="AD93" s="1282"/>
      <c r="AE93" s="1283"/>
      <c r="AF93" s="323" t="str">
        <f>IF(AND(F85="分ける",T94=""),"×","○")</f>
        <v>○</v>
      </c>
      <c r="AG93" s="578" t="str">
        <f>IF(AND(AF93="○",AF94="○",AF95="○",AF96="○"),"○","×")</f>
        <v>○</v>
      </c>
      <c r="AH93" s="553"/>
    </row>
    <row r="94" spans="1:45" ht="22.5" customHeight="1" x14ac:dyDescent="0.15">
      <c r="A94" s="323"/>
      <c r="B94" s="1076"/>
      <c r="C94" s="1420"/>
      <c r="D94" s="1284" t="s">
        <v>322</v>
      </c>
      <c r="E94" s="1285"/>
      <c r="F94" s="1285"/>
      <c r="G94" s="1285"/>
      <c r="H94" s="1285"/>
      <c r="I94" s="1285"/>
      <c r="J94" s="1285"/>
      <c r="K94" s="1286"/>
      <c r="L94" s="1378">
        <v>3</v>
      </c>
      <c r="M94" s="1235"/>
      <c r="N94" s="1379">
        <v>4380</v>
      </c>
      <c r="O94" s="1380"/>
      <c r="P94" s="1381">
        <f>L94*N94</f>
        <v>13140</v>
      </c>
      <c r="Q94" s="1382"/>
      <c r="R94" s="1383"/>
      <c r="S94" s="560"/>
      <c r="T94" s="1347"/>
      <c r="U94" s="1348"/>
      <c r="V94" s="1349"/>
      <c r="W94" s="1350"/>
      <c r="X94" s="1350"/>
      <c r="Y94" s="1350"/>
      <c r="Z94" s="1350"/>
      <c r="AA94" s="1350"/>
      <c r="AB94" s="1351"/>
      <c r="AC94" s="1384"/>
      <c r="AD94" s="1385"/>
      <c r="AE94" s="1386"/>
      <c r="AF94" s="323" t="str">
        <f>IF((OR(AND(T94&lt;&gt;"",V94&lt;&gt;""),AND(T94="",V94=""))),"○","×")</f>
        <v>○</v>
      </c>
      <c r="AG94" s="309"/>
      <c r="AH94" s="554"/>
    </row>
    <row r="95" spans="1:45" ht="22.5" customHeight="1" x14ac:dyDescent="0.15">
      <c r="A95" s="323" t="str">
        <f>IF((OR(AND(D95&lt;&gt;"",L95&lt;&gt;"",N95&lt;&gt;""),AND(D95="",L95="",N95=""))),"○","×")</f>
        <v>○</v>
      </c>
      <c r="B95" s="1076"/>
      <c r="C95" s="1420"/>
      <c r="D95" s="1375" t="s">
        <v>323</v>
      </c>
      <c r="E95" s="1376"/>
      <c r="F95" s="1376"/>
      <c r="G95" s="1376"/>
      <c r="H95" s="1376"/>
      <c r="I95" s="1376"/>
      <c r="J95" s="1376"/>
      <c r="K95" s="1377"/>
      <c r="L95" s="1340">
        <v>27</v>
      </c>
      <c r="M95" s="1341"/>
      <c r="N95" s="1342">
        <v>120</v>
      </c>
      <c r="O95" s="1343"/>
      <c r="P95" s="1344">
        <f>L95*N95</f>
        <v>3240</v>
      </c>
      <c r="Q95" s="1345"/>
      <c r="R95" s="1346"/>
      <c r="S95" s="560"/>
      <c r="T95" s="1347"/>
      <c r="U95" s="1348"/>
      <c r="V95" s="1349"/>
      <c r="W95" s="1350"/>
      <c r="X95" s="1350"/>
      <c r="Y95" s="1350"/>
      <c r="Z95" s="1350"/>
      <c r="AA95" s="1350"/>
      <c r="AB95" s="1351"/>
      <c r="AC95" s="1405"/>
      <c r="AD95" s="1406"/>
      <c r="AE95" s="1407"/>
      <c r="AF95" s="323" t="str">
        <f>IF((OR(AND(T95&lt;&gt;"",V95&lt;&gt;""),AND(T95="",V95=""))),"○","×")</f>
        <v>○</v>
      </c>
      <c r="AG95" s="309"/>
      <c r="AH95" s="17"/>
    </row>
    <row r="96" spans="1:45" ht="22.5" customHeight="1" thickBot="1" x14ac:dyDescent="0.2">
      <c r="A96" s="323" t="str">
        <f>IF((OR(AND(D96&lt;&gt;"",L96&lt;&gt;"",N96&lt;&gt;""),AND(D96="",L96="",N96=""))),"○","×")</f>
        <v>○</v>
      </c>
      <c r="B96" s="1076"/>
      <c r="C96" s="1420"/>
      <c r="D96" s="1375"/>
      <c r="E96" s="1376"/>
      <c r="F96" s="1376"/>
      <c r="G96" s="1376"/>
      <c r="H96" s="1376"/>
      <c r="I96" s="1376"/>
      <c r="J96" s="1376"/>
      <c r="K96" s="1377"/>
      <c r="L96" s="1340"/>
      <c r="M96" s="1341"/>
      <c r="N96" s="1342"/>
      <c r="O96" s="1343"/>
      <c r="P96" s="1344">
        <f>L96*N96</f>
        <v>0</v>
      </c>
      <c r="Q96" s="1345"/>
      <c r="R96" s="1346"/>
      <c r="S96" s="560"/>
      <c r="T96" s="1387"/>
      <c r="U96" s="1388"/>
      <c r="V96" s="1389"/>
      <c r="W96" s="1390"/>
      <c r="X96" s="1390"/>
      <c r="Y96" s="1390"/>
      <c r="Z96" s="1390"/>
      <c r="AA96" s="1390"/>
      <c r="AB96" s="1391"/>
      <c r="AC96" s="1392"/>
      <c r="AD96" s="1393"/>
      <c r="AE96" s="1394"/>
      <c r="AF96" s="323" t="str">
        <f>IF((OR(AND(T96&lt;&gt;"",V96&lt;&gt;""),AND(T96="",V96=""))),"○","×")</f>
        <v>○</v>
      </c>
      <c r="AG96" s="309"/>
      <c r="AH96" s="17"/>
    </row>
    <row r="97" spans="1:39" ht="22.5" customHeight="1" thickTop="1" thickBot="1" x14ac:dyDescent="0.2">
      <c r="A97" s="323" t="str">
        <f>IF((OR(AND(D97&lt;&gt;"",L97&lt;&gt;"",N97&lt;&gt;""),AND(D97="",L97="",N97=""))),"○","×")</f>
        <v>○</v>
      </c>
      <c r="B97" s="1076"/>
      <c r="C97" s="1420"/>
      <c r="D97" s="1375"/>
      <c r="E97" s="1376"/>
      <c r="F97" s="1376"/>
      <c r="G97" s="1376"/>
      <c r="H97" s="1376"/>
      <c r="I97" s="1376"/>
      <c r="J97" s="1376"/>
      <c r="K97" s="1377"/>
      <c r="L97" s="1340"/>
      <c r="M97" s="1341"/>
      <c r="N97" s="1342"/>
      <c r="O97" s="1343"/>
      <c r="P97" s="1344">
        <f>L97*N97</f>
        <v>0</v>
      </c>
      <c r="Q97" s="1345"/>
      <c r="R97" s="1346"/>
      <c r="S97" s="307" t="str">
        <f>IF(AND(T97=U97,U97=V97,T97=V97),"○","×")</f>
        <v>○</v>
      </c>
      <c r="T97" s="308">
        <f>COUNTA(D94,D95,D96,D97,D98)</f>
        <v>2</v>
      </c>
      <c r="U97" s="308">
        <f>COUNTA(L94,L95,L96,L97,L98)</f>
        <v>2</v>
      </c>
      <c r="V97" s="308">
        <f>COUNTA(N94,N95,N96,N97,N98)</f>
        <v>2</v>
      </c>
      <c r="W97" s="82"/>
      <c r="X97" s="82"/>
      <c r="Y97" s="82"/>
      <c r="Z97" s="82"/>
      <c r="AA97" s="82"/>
      <c r="AB97" s="82"/>
      <c r="AC97" s="82"/>
      <c r="AD97" s="82"/>
      <c r="AE97" s="82"/>
      <c r="AF97" s="323"/>
      <c r="AG97" s="309"/>
      <c r="AH97" s="17"/>
    </row>
    <row r="98" spans="1:39" ht="22.5" customHeight="1" thickBot="1" x14ac:dyDescent="0.2">
      <c r="A98" s="323" t="str">
        <f>IF((OR(AND(D98&lt;&gt;"",L98&lt;&gt;"",N98&lt;&gt;""),AND(D98="",L98="",N98=""))),"○","×")</f>
        <v>○</v>
      </c>
      <c r="B98" s="1076"/>
      <c r="C98" s="1421"/>
      <c r="D98" s="1408"/>
      <c r="E98" s="1409"/>
      <c r="F98" s="1409"/>
      <c r="G98" s="1409"/>
      <c r="H98" s="1409"/>
      <c r="I98" s="1409"/>
      <c r="J98" s="1409"/>
      <c r="K98" s="1410"/>
      <c r="L98" s="1411"/>
      <c r="M98" s="1412"/>
      <c r="N98" s="1413"/>
      <c r="O98" s="1414"/>
      <c r="P98" s="1395">
        <f>L98*N98</f>
        <v>0</v>
      </c>
      <c r="Q98" s="1396"/>
      <c r="R98" s="1397"/>
      <c r="S98" s="576" t="s">
        <v>220</v>
      </c>
      <c r="T98" s="1371">
        <f>SUM(P94:R98)</f>
        <v>16380</v>
      </c>
      <c r="U98" s="1372"/>
      <c r="V98" s="1372"/>
      <c r="W98" s="20" t="s">
        <v>15</v>
      </c>
      <c r="X98" s="565"/>
      <c r="Y98" s="17"/>
      <c r="Z98" s="17"/>
      <c r="AA98" s="82"/>
      <c r="AB98" s="82"/>
      <c r="AC98" s="82"/>
      <c r="AD98" s="82"/>
      <c r="AE98" s="82"/>
      <c r="AF98" s="323"/>
      <c r="AG98" s="309"/>
      <c r="AH98" s="17"/>
    </row>
    <row r="99" spans="1:39" ht="32.25" customHeight="1" thickBot="1" x14ac:dyDescent="0.2">
      <c r="A99" s="82"/>
      <c r="B99" s="82"/>
      <c r="C99" s="1373" t="s">
        <v>214</v>
      </c>
      <c r="D99" s="1373"/>
      <c r="E99" s="1373"/>
      <c r="F99" s="1373"/>
      <c r="G99" s="1373"/>
      <c r="H99" s="1373"/>
      <c r="I99" s="1373"/>
      <c r="J99" s="1373"/>
      <c r="K99" s="1373"/>
      <c r="L99" s="1373"/>
      <c r="M99" s="1373"/>
      <c r="N99" s="1373"/>
      <c r="O99" s="1373"/>
      <c r="P99" s="1373"/>
      <c r="Q99" s="1373"/>
      <c r="R99" s="1373"/>
      <c r="S99" s="1374"/>
      <c r="T99" s="1374"/>
      <c r="U99" s="1374"/>
      <c r="V99" s="1374"/>
      <c r="W99" s="1374"/>
      <c r="X99" s="1203"/>
      <c r="Y99" s="1203"/>
      <c r="Z99" s="1203"/>
      <c r="AA99" s="82"/>
      <c r="AB99" s="82"/>
      <c r="AC99" s="82"/>
      <c r="AD99" s="82"/>
      <c r="AE99" s="82"/>
      <c r="AF99" s="323"/>
      <c r="AG99" s="309"/>
      <c r="AH99" s="17"/>
    </row>
    <row r="100" spans="1:39" ht="26.25" customHeight="1" thickBot="1" x14ac:dyDescent="0.2">
      <c r="A100" s="323" t="str">
        <f>IF(OR(AND(F100="",F101="",K101="",O101="",Q101="",D103),AND(F100&lt;&gt;"",F101&lt;&gt;"",K101&lt;&gt;"",O101&lt;&gt;"",Q101&lt;&gt;"",D103&lt;&gt;"")),"○","×")</f>
        <v>○</v>
      </c>
      <c r="B100" s="1370" t="str">
        <f>IF(AND(A103="○",A104="○",A105="○",A106="○",A107="○",A100="○",S106="○",AG102="○"),"○","×")</f>
        <v>○</v>
      </c>
      <c r="C100" s="1419" t="s">
        <v>235</v>
      </c>
      <c r="D100" s="1322" t="s">
        <v>203</v>
      </c>
      <c r="E100" s="1323"/>
      <c r="F100" s="1398"/>
      <c r="G100" s="1399"/>
      <c r="H100" s="1399"/>
      <c r="I100" s="1399"/>
      <c r="J100" s="1399"/>
      <c r="K100" s="1400"/>
      <c r="L100" s="1401" t="s">
        <v>204</v>
      </c>
      <c r="M100" s="1401"/>
      <c r="N100" s="1401"/>
      <c r="O100" s="1401"/>
      <c r="P100" s="1402"/>
      <c r="Q100" s="1403"/>
      <c r="R100" s="1404"/>
      <c r="S100" s="559"/>
      <c r="T100" s="556"/>
      <c r="U100" s="556"/>
      <c r="V100" s="556"/>
      <c r="W100" s="556"/>
      <c r="X100" s="17"/>
      <c r="Y100" s="555"/>
      <c r="Z100" s="17"/>
      <c r="AA100" s="82"/>
      <c r="AB100" s="82"/>
      <c r="AC100" s="558"/>
      <c r="AD100" s="558"/>
      <c r="AE100" s="558"/>
      <c r="AF100" s="323"/>
      <c r="AG100" s="309"/>
    </row>
    <row r="101" spans="1:39" ht="22.5" customHeight="1" thickBot="1" x14ac:dyDescent="0.2">
      <c r="A101" s="323"/>
      <c r="B101" s="1370"/>
      <c r="C101" s="1420"/>
      <c r="D101" s="1318" t="s">
        <v>205</v>
      </c>
      <c r="E101" s="1319"/>
      <c r="F101" s="1320"/>
      <c r="G101" s="1321"/>
      <c r="H101" s="552" t="s">
        <v>206</v>
      </c>
      <c r="I101" s="1322" t="s">
        <v>9</v>
      </c>
      <c r="J101" s="1323"/>
      <c r="K101" s="1367"/>
      <c r="L101" s="1368"/>
      <c r="M101" s="1368"/>
      <c r="N101" s="1369"/>
      <c r="O101" s="777"/>
      <c r="P101" s="512" t="s">
        <v>14</v>
      </c>
      <c r="Q101" s="778"/>
      <c r="R101" s="549" t="s">
        <v>13</v>
      </c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323"/>
      <c r="AG101" s="309"/>
    </row>
    <row r="102" spans="1:39" ht="18.75" customHeight="1" thickTop="1" thickBot="1" x14ac:dyDescent="0.2">
      <c r="A102" s="323"/>
      <c r="B102" s="1370"/>
      <c r="C102" s="1420"/>
      <c r="D102" s="1322" t="s">
        <v>207</v>
      </c>
      <c r="E102" s="1422"/>
      <c r="F102" s="1422"/>
      <c r="G102" s="1422"/>
      <c r="H102" s="1422"/>
      <c r="I102" s="1422"/>
      <c r="J102" s="1422"/>
      <c r="K102" s="1323"/>
      <c r="L102" s="1425" t="s">
        <v>208</v>
      </c>
      <c r="M102" s="1323"/>
      <c r="N102" s="1425" t="s">
        <v>209</v>
      </c>
      <c r="O102" s="1323"/>
      <c r="P102" s="1425" t="s">
        <v>210</v>
      </c>
      <c r="Q102" s="1422"/>
      <c r="R102" s="1426"/>
      <c r="S102" s="560"/>
      <c r="T102" s="1334" t="s">
        <v>211</v>
      </c>
      <c r="U102" s="1335"/>
      <c r="V102" s="1281" t="s">
        <v>212</v>
      </c>
      <c r="W102" s="1282"/>
      <c r="X102" s="1282"/>
      <c r="Y102" s="1282"/>
      <c r="Z102" s="1282"/>
      <c r="AA102" s="1282"/>
      <c r="AB102" s="1336"/>
      <c r="AC102" s="1281" t="s">
        <v>213</v>
      </c>
      <c r="AD102" s="1282"/>
      <c r="AE102" s="1283"/>
      <c r="AF102" s="323" t="str">
        <f>IF(AND(F85="分ける",D103&lt;&gt;"",T103=""),"×","○")</f>
        <v>○</v>
      </c>
      <c r="AG102" s="578" t="str">
        <f>IF(AND(AF102="○",AF103="○",AF104="○",AF105="○"),"○","×")</f>
        <v>○</v>
      </c>
    </row>
    <row r="103" spans="1:39" ht="22.5" customHeight="1" x14ac:dyDescent="0.15">
      <c r="A103" s="309" t="str">
        <f>IF((OR(AND(D103&lt;&gt;"",L103&lt;&gt;"",N103&lt;&gt;""),AND(D103="",L103="",N103=""))),"○","×")</f>
        <v>○</v>
      </c>
      <c r="B103" s="1370"/>
      <c r="C103" s="1420"/>
      <c r="D103" s="1284"/>
      <c r="E103" s="1285"/>
      <c r="F103" s="1285"/>
      <c r="G103" s="1285"/>
      <c r="H103" s="1285"/>
      <c r="I103" s="1285"/>
      <c r="J103" s="1285"/>
      <c r="K103" s="1286"/>
      <c r="L103" s="1378"/>
      <c r="M103" s="1235"/>
      <c r="N103" s="1379"/>
      <c r="O103" s="1380"/>
      <c r="P103" s="1381">
        <f>L103*N103</f>
        <v>0</v>
      </c>
      <c r="Q103" s="1382"/>
      <c r="R103" s="1383"/>
      <c r="S103" s="560"/>
      <c r="T103" s="1347"/>
      <c r="U103" s="1348"/>
      <c r="V103" s="1349"/>
      <c r="W103" s="1350"/>
      <c r="X103" s="1350"/>
      <c r="Y103" s="1350"/>
      <c r="Z103" s="1350"/>
      <c r="AA103" s="1350"/>
      <c r="AB103" s="1351"/>
      <c r="AC103" s="1384"/>
      <c r="AD103" s="1385"/>
      <c r="AE103" s="1386"/>
      <c r="AF103" s="323" t="str">
        <f>IF((OR(AND(T103&lt;&gt;"",V103&lt;&gt;""),AND(T103="",V103=""))),"○","×")</f>
        <v>○</v>
      </c>
      <c r="AG103" s="309"/>
    </row>
    <row r="104" spans="1:39" ht="22.5" customHeight="1" x14ac:dyDescent="0.15">
      <c r="A104" s="309" t="str">
        <f>IF((OR(AND(D104&lt;&gt;"",L104&lt;&gt;"",N104&lt;&gt;""),AND(D104="",L104="",N104=""))),"○","×")</f>
        <v>○</v>
      </c>
      <c r="B104" s="1370"/>
      <c r="C104" s="1420"/>
      <c r="D104" s="1375"/>
      <c r="E104" s="1376"/>
      <c r="F104" s="1376"/>
      <c r="G104" s="1376"/>
      <c r="H104" s="1376"/>
      <c r="I104" s="1376"/>
      <c r="J104" s="1376"/>
      <c r="K104" s="1377"/>
      <c r="L104" s="1340"/>
      <c r="M104" s="1341"/>
      <c r="N104" s="1342"/>
      <c r="O104" s="1343"/>
      <c r="P104" s="1344">
        <f>L104*N104</f>
        <v>0</v>
      </c>
      <c r="Q104" s="1345"/>
      <c r="R104" s="1346"/>
      <c r="S104" s="560"/>
      <c r="T104" s="1347"/>
      <c r="U104" s="1348"/>
      <c r="V104" s="1349"/>
      <c r="W104" s="1350"/>
      <c r="X104" s="1350"/>
      <c r="Y104" s="1350"/>
      <c r="Z104" s="1350"/>
      <c r="AA104" s="1350"/>
      <c r="AB104" s="1351"/>
      <c r="AC104" s="1405"/>
      <c r="AD104" s="1406"/>
      <c r="AE104" s="1407"/>
      <c r="AF104" s="323" t="str">
        <f>IF((OR(AND(T104&lt;&gt;"",V104&lt;&gt;""),AND(T104="",V104=""))),"○","×")</f>
        <v>○</v>
      </c>
      <c r="AG104" s="309"/>
    </row>
    <row r="105" spans="1:39" ht="22.5" customHeight="1" thickBot="1" x14ac:dyDescent="0.2">
      <c r="A105" s="309" t="str">
        <f>IF((OR(AND(D105&lt;&gt;"",L105&lt;&gt;"",N105&lt;&gt;""),AND(D105="",L105="",N105=""))),"○","×")</f>
        <v>○</v>
      </c>
      <c r="B105" s="1370"/>
      <c r="C105" s="1420"/>
      <c r="D105" s="1375"/>
      <c r="E105" s="1376"/>
      <c r="F105" s="1376"/>
      <c r="G105" s="1376"/>
      <c r="H105" s="1376"/>
      <c r="I105" s="1376"/>
      <c r="J105" s="1376"/>
      <c r="K105" s="1377"/>
      <c r="L105" s="1340"/>
      <c r="M105" s="1341"/>
      <c r="N105" s="1342"/>
      <c r="O105" s="1343"/>
      <c r="P105" s="1344">
        <f>L105*N105</f>
        <v>0</v>
      </c>
      <c r="Q105" s="1345"/>
      <c r="R105" s="1346"/>
      <c r="S105" s="560"/>
      <c r="T105" s="1387"/>
      <c r="U105" s="1388"/>
      <c r="V105" s="1389"/>
      <c r="W105" s="1390"/>
      <c r="X105" s="1390"/>
      <c r="Y105" s="1390"/>
      <c r="Z105" s="1390"/>
      <c r="AA105" s="1390"/>
      <c r="AB105" s="1391"/>
      <c r="AC105" s="1392"/>
      <c r="AD105" s="1393"/>
      <c r="AE105" s="1394"/>
      <c r="AF105" s="323" t="str">
        <f>IF((OR(AND(T105&lt;&gt;"",V105&lt;&gt;""),AND(T105="",V105=""))),"○","×")</f>
        <v>○</v>
      </c>
      <c r="AG105" s="309"/>
    </row>
    <row r="106" spans="1:39" ht="22.5" customHeight="1" thickTop="1" thickBot="1" x14ac:dyDescent="0.2">
      <c r="A106" s="309" t="str">
        <f>IF((OR(AND(D106&lt;&gt;"",L106&lt;&gt;"",N106&lt;&gt;""),AND(D106="",L106="",N106=""))),"○","×")</f>
        <v>○</v>
      </c>
      <c r="B106" s="1370"/>
      <c r="C106" s="1420"/>
      <c r="D106" s="1375"/>
      <c r="E106" s="1376"/>
      <c r="F106" s="1376"/>
      <c r="G106" s="1376"/>
      <c r="H106" s="1376"/>
      <c r="I106" s="1376"/>
      <c r="J106" s="1376"/>
      <c r="K106" s="1377"/>
      <c r="L106" s="1340"/>
      <c r="M106" s="1341"/>
      <c r="N106" s="1342"/>
      <c r="O106" s="1343"/>
      <c r="P106" s="1344">
        <f>L106*N106</f>
        <v>0</v>
      </c>
      <c r="Q106" s="1345"/>
      <c r="R106" s="1346"/>
      <c r="S106" s="307" t="str">
        <f>IF(AND(T106=U106,U106=V106,T106=V106),"○","×")</f>
        <v>○</v>
      </c>
      <c r="T106" s="308">
        <f>COUNTA(D103,D104,D105,D106,D107)</f>
        <v>0</v>
      </c>
      <c r="U106" s="308">
        <f>COUNTA(L103,L104,L105,L106,L107)</f>
        <v>0</v>
      </c>
      <c r="V106" s="308">
        <f>COUNTA(N103,N104,N105,N106,N107)</f>
        <v>0</v>
      </c>
      <c r="W106" s="82"/>
      <c r="X106" s="82"/>
      <c r="Y106" s="82"/>
      <c r="Z106" s="82"/>
      <c r="AA106" s="82"/>
      <c r="AB106" s="82"/>
      <c r="AC106" s="82"/>
      <c r="AD106" s="82"/>
      <c r="AE106" s="82"/>
      <c r="AF106" s="323"/>
      <c r="AG106" s="309"/>
    </row>
    <row r="107" spans="1:39" ht="22.5" customHeight="1" thickBot="1" x14ac:dyDescent="0.2">
      <c r="A107" s="309" t="str">
        <f>IF((OR(AND(D107&lt;&gt;"",L107&lt;&gt;"",N107&lt;&gt;""),AND(D107="",L107="",N107=""))),"○","×")</f>
        <v>○</v>
      </c>
      <c r="B107" s="1370"/>
      <c r="C107" s="1421"/>
      <c r="D107" s="1408"/>
      <c r="E107" s="1409"/>
      <c r="F107" s="1409"/>
      <c r="G107" s="1409"/>
      <c r="H107" s="1409"/>
      <c r="I107" s="1409"/>
      <c r="J107" s="1409"/>
      <c r="K107" s="1410"/>
      <c r="L107" s="1411"/>
      <c r="M107" s="1412"/>
      <c r="N107" s="1413"/>
      <c r="O107" s="1414"/>
      <c r="P107" s="1395">
        <f>L107*N107</f>
        <v>0</v>
      </c>
      <c r="Q107" s="1396"/>
      <c r="R107" s="1397"/>
      <c r="S107" s="576" t="s">
        <v>220</v>
      </c>
      <c r="T107" s="1371">
        <f>SUM(P103:R107)</f>
        <v>0</v>
      </c>
      <c r="U107" s="1372"/>
      <c r="V107" s="1372"/>
      <c r="W107" s="20" t="s">
        <v>15</v>
      </c>
      <c r="X107" s="82"/>
      <c r="Y107" s="82"/>
      <c r="Z107" s="82"/>
      <c r="AA107" s="82"/>
      <c r="AB107" s="82"/>
      <c r="AC107" s="82"/>
      <c r="AD107" s="82"/>
      <c r="AE107" s="82"/>
      <c r="AF107" s="323"/>
      <c r="AG107" s="309"/>
    </row>
    <row r="108" spans="1:39" ht="7.5" customHeight="1" thickBot="1" x14ac:dyDescent="0.2">
      <c r="A108" s="323"/>
      <c r="B108" s="82"/>
      <c r="C108" s="566"/>
      <c r="D108" s="566"/>
      <c r="E108" s="566"/>
      <c r="F108" s="566"/>
      <c r="G108" s="566"/>
      <c r="H108" s="566"/>
      <c r="I108" s="566"/>
      <c r="J108" s="566"/>
      <c r="K108" s="566"/>
      <c r="L108" s="566"/>
      <c r="M108" s="566"/>
      <c r="N108" s="566"/>
      <c r="O108" s="566"/>
      <c r="P108" s="566"/>
      <c r="Q108" s="566"/>
      <c r="R108" s="566"/>
      <c r="S108" s="567"/>
      <c r="T108" s="567"/>
      <c r="U108" s="567"/>
      <c r="V108" s="567"/>
      <c r="W108" s="567"/>
      <c r="X108" s="568"/>
      <c r="Y108" s="568"/>
      <c r="Z108" s="568"/>
      <c r="AA108" s="82"/>
      <c r="AB108" s="82"/>
      <c r="AC108" s="82"/>
      <c r="AD108" s="82"/>
      <c r="AE108" s="82"/>
      <c r="AF108" s="309"/>
      <c r="AG108" s="309"/>
      <c r="AJ108" s="82"/>
      <c r="AK108" s="2"/>
    </row>
    <row r="109" spans="1:39" ht="26.25" customHeight="1" thickBot="1" x14ac:dyDescent="0.2">
      <c r="A109" s="323" t="str">
        <f>IF(OR(AND(F109="",F110="",K110="",O110="",Q110="",D112),AND(F109&lt;&gt;"",F110&lt;&gt;"",K110&lt;&gt;"",O110&lt;&gt;"",Q110&lt;&gt;"",D112&lt;&gt;"")),"○","×")</f>
        <v>○</v>
      </c>
      <c r="B109" s="1370" t="str">
        <f>IF(AND(A112="○",A113="○",A114="○",A115="○",A116="○",A109="○",S115="○",AG111="○"),"○","×")</f>
        <v>○</v>
      </c>
      <c r="C109" s="1419" t="s">
        <v>234</v>
      </c>
      <c r="D109" s="1322" t="s">
        <v>203</v>
      </c>
      <c r="E109" s="1323"/>
      <c r="F109" s="1398"/>
      <c r="G109" s="1399"/>
      <c r="H109" s="1399"/>
      <c r="I109" s="1399"/>
      <c r="J109" s="1399"/>
      <c r="K109" s="1400"/>
      <c r="L109" s="1401" t="s">
        <v>204</v>
      </c>
      <c r="M109" s="1401"/>
      <c r="N109" s="1401"/>
      <c r="O109" s="1401"/>
      <c r="P109" s="1402"/>
      <c r="Q109" s="1403"/>
      <c r="R109" s="1404"/>
      <c r="S109" s="559"/>
      <c r="T109" s="556"/>
      <c r="U109" s="556"/>
      <c r="V109" s="556"/>
      <c r="W109" s="556"/>
      <c r="X109" s="17"/>
      <c r="Y109" s="555"/>
      <c r="Z109" s="17"/>
      <c r="AA109" s="82"/>
      <c r="AB109" s="82"/>
      <c r="AC109" s="558"/>
      <c r="AD109" s="558"/>
      <c r="AE109" s="558"/>
      <c r="AF109" s="309"/>
      <c r="AG109" s="309"/>
      <c r="AK109" s="95"/>
      <c r="AL109" s="82"/>
      <c r="AM109" s="2"/>
    </row>
    <row r="110" spans="1:39" ht="22.5" customHeight="1" thickBot="1" x14ac:dyDescent="0.2">
      <c r="A110" s="323"/>
      <c r="B110" s="1370"/>
      <c r="C110" s="1420"/>
      <c r="D110" s="1318" t="s">
        <v>205</v>
      </c>
      <c r="E110" s="1319"/>
      <c r="F110" s="1320"/>
      <c r="G110" s="1321"/>
      <c r="H110" s="552" t="s">
        <v>206</v>
      </c>
      <c r="I110" s="1322" t="s">
        <v>9</v>
      </c>
      <c r="J110" s="1323"/>
      <c r="K110" s="1367"/>
      <c r="L110" s="1368"/>
      <c r="M110" s="1368"/>
      <c r="N110" s="1369"/>
      <c r="O110" s="777"/>
      <c r="P110" s="512" t="s">
        <v>14</v>
      </c>
      <c r="Q110" s="778"/>
      <c r="R110" s="549" t="s">
        <v>13</v>
      </c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309"/>
      <c r="AG110" s="309"/>
    </row>
    <row r="111" spans="1:39" ht="18.75" customHeight="1" thickTop="1" thickBot="1" x14ac:dyDescent="0.2">
      <c r="A111" s="323"/>
      <c r="B111" s="1370"/>
      <c r="C111" s="1420"/>
      <c r="D111" s="1322" t="s">
        <v>207</v>
      </c>
      <c r="E111" s="1422"/>
      <c r="F111" s="1422"/>
      <c r="G111" s="1422"/>
      <c r="H111" s="1422"/>
      <c r="I111" s="1422"/>
      <c r="J111" s="1422"/>
      <c r="K111" s="1323"/>
      <c r="L111" s="1425" t="s">
        <v>208</v>
      </c>
      <c r="M111" s="1323"/>
      <c r="N111" s="1425" t="s">
        <v>209</v>
      </c>
      <c r="O111" s="1323"/>
      <c r="P111" s="1425" t="s">
        <v>210</v>
      </c>
      <c r="Q111" s="1422"/>
      <c r="R111" s="1426"/>
      <c r="S111" s="560"/>
      <c r="T111" s="1334" t="s">
        <v>211</v>
      </c>
      <c r="U111" s="1335"/>
      <c r="V111" s="1281" t="s">
        <v>212</v>
      </c>
      <c r="W111" s="1282"/>
      <c r="X111" s="1282"/>
      <c r="Y111" s="1282"/>
      <c r="Z111" s="1282"/>
      <c r="AA111" s="1282"/>
      <c r="AB111" s="1336"/>
      <c r="AC111" s="1281" t="s">
        <v>213</v>
      </c>
      <c r="AD111" s="1282"/>
      <c r="AE111" s="1283"/>
      <c r="AF111" s="323" t="str">
        <f>IF(AND(F85="分ける",D112&lt;&gt;"",T112=""),"×","○")</f>
        <v>○</v>
      </c>
      <c r="AG111" s="578" t="str">
        <f>IF(AND(AF111="○",AF112="○",AF113="○",AF114="○"),"○","×")</f>
        <v>○</v>
      </c>
    </row>
    <row r="112" spans="1:39" ht="22.5" customHeight="1" x14ac:dyDescent="0.15">
      <c r="A112" s="309" t="str">
        <f>IF((OR(AND(D112&lt;&gt;"",L112&lt;&gt;"",N112&lt;&gt;""),AND(D112="",L112="",N112=""))),"○","×")</f>
        <v>○</v>
      </c>
      <c r="B112" s="1370"/>
      <c r="C112" s="1420"/>
      <c r="D112" s="1284"/>
      <c r="E112" s="1285"/>
      <c r="F112" s="1285"/>
      <c r="G112" s="1285"/>
      <c r="H112" s="1285"/>
      <c r="I112" s="1285"/>
      <c r="J112" s="1285"/>
      <c r="K112" s="1286"/>
      <c r="L112" s="1378"/>
      <c r="M112" s="1235"/>
      <c r="N112" s="1379"/>
      <c r="O112" s="1380"/>
      <c r="P112" s="1381">
        <f>L112*N112</f>
        <v>0</v>
      </c>
      <c r="Q112" s="1382"/>
      <c r="R112" s="1383"/>
      <c r="S112" s="560"/>
      <c r="T112" s="1347"/>
      <c r="U112" s="1348"/>
      <c r="V112" s="1349"/>
      <c r="W112" s="1350"/>
      <c r="X112" s="1350"/>
      <c r="Y112" s="1350"/>
      <c r="Z112" s="1350"/>
      <c r="AA112" s="1350"/>
      <c r="AB112" s="1351"/>
      <c r="AC112" s="1384"/>
      <c r="AD112" s="1385"/>
      <c r="AE112" s="1386"/>
      <c r="AF112" s="323" t="str">
        <f>IF((OR(AND(T112&lt;&gt;"",V112&lt;&gt;""),AND(T112="",V112=""))),"○","×")</f>
        <v>○</v>
      </c>
      <c r="AG112" s="309"/>
      <c r="AH112" s="53"/>
      <c r="AI112" s="53"/>
    </row>
    <row r="113" spans="1:39" ht="22.5" customHeight="1" x14ac:dyDescent="0.15">
      <c r="A113" s="309" t="str">
        <f>IF((OR(AND(D113&lt;&gt;"",L113&lt;&gt;"",N113&lt;&gt;""),AND(D113="",L113="",N113=""))),"○","×")</f>
        <v>○</v>
      </c>
      <c r="B113" s="1370"/>
      <c r="C113" s="1420"/>
      <c r="D113" s="1375"/>
      <c r="E113" s="1376"/>
      <c r="F113" s="1376"/>
      <c r="G113" s="1376"/>
      <c r="H113" s="1376"/>
      <c r="I113" s="1376"/>
      <c r="J113" s="1376"/>
      <c r="K113" s="1377"/>
      <c r="L113" s="1340"/>
      <c r="M113" s="1341"/>
      <c r="N113" s="1342"/>
      <c r="O113" s="1343"/>
      <c r="P113" s="1344">
        <f>L113*N113</f>
        <v>0</v>
      </c>
      <c r="Q113" s="1345"/>
      <c r="R113" s="1346"/>
      <c r="S113" s="560"/>
      <c r="T113" s="1347"/>
      <c r="U113" s="1348"/>
      <c r="V113" s="1349"/>
      <c r="W113" s="1350"/>
      <c r="X113" s="1350"/>
      <c r="Y113" s="1350"/>
      <c r="Z113" s="1350"/>
      <c r="AA113" s="1350"/>
      <c r="AB113" s="1351"/>
      <c r="AC113" s="1405"/>
      <c r="AD113" s="1406"/>
      <c r="AE113" s="1407"/>
      <c r="AF113" s="323" t="str">
        <f>IF((OR(AND(T113&lt;&gt;"",V113&lt;&gt;""),AND(T113="",V113=""))),"○","×")</f>
        <v>○</v>
      </c>
      <c r="AG113" s="309"/>
      <c r="AK113" s="2"/>
    </row>
    <row r="114" spans="1:39" ht="22.5" customHeight="1" thickBot="1" x14ac:dyDescent="0.2">
      <c r="A114" s="309" t="str">
        <f>IF((OR(AND(D114&lt;&gt;"",L114&lt;&gt;"",N114&lt;&gt;""),AND(D114="",L114="",N114=""))),"○","×")</f>
        <v>○</v>
      </c>
      <c r="B114" s="1370"/>
      <c r="C114" s="1420"/>
      <c r="D114" s="1375"/>
      <c r="E114" s="1376"/>
      <c r="F114" s="1376"/>
      <c r="G114" s="1376"/>
      <c r="H114" s="1376"/>
      <c r="I114" s="1376"/>
      <c r="J114" s="1376"/>
      <c r="K114" s="1377"/>
      <c r="L114" s="1340"/>
      <c r="M114" s="1341"/>
      <c r="N114" s="1342"/>
      <c r="O114" s="1343"/>
      <c r="P114" s="1344">
        <f>L114*N114</f>
        <v>0</v>
      </c>
      <c r="Q114" s="1345"/>
      <c r="R114" s="1346"/>
      <c r="S114" s="560"/>
      <c r="T114" s="1387"/>
      <c r="U114" s="1388"/>
      <c r="V114" s="1389"/>
      <c r="W114" s="1390"/>
      <c r="X114" s="1390"/>
      <c r="Y114" s="1390"/>
      <c r="Z114" s="1390"/>
      <c r="AA114" s="1390"/>
      <c r="AB114" s="1391"/>
      <c r="AC114" s="1392"/>
      <c r="AD114" s="1393"/>
      <c r="AE114" s="1394"/>
      <c r="AF114" s="323" t="str">
        <f>IF((OR(AND(T114&lt;&gt;"",V114&lt;&gt;""),AND(T114="",V114=""))),"○","×")</f>
        <v>○</v>
      </c>
      <c r="AG114" s="309"/>
      <c r="AJ114" s="53"/>
      <c r="AK114" s="98"/>
    </row>
    <row r="115" spans="1:39" ht="22.5" customHeight="1" thickTop="1" thickBot="1" x14ac:dyDescent="0.2">
      <c r="A115" s="309" t="str">
        <f>IF((OR(AND(D115&lt;&gt;"",L115&lt;&gt;"",N115&lt;&gt;""),AND(D115="",L115="",N115=""))),"○","×")</f>
        <v>○</v>
      </c>
      <c r="B115" s="1370"/>
      <c r="C115" s="1420"/>
      <c r="D115" s="1375"/>
      <c r="E115" s="1376"/>
      <c r="F115" s="1376"/>
      <c r="G115" s="1376"/>
      <c r="H115" s="1376"/>
      <c r="I115" s="1376"/>
      <c r="J115" s="1376"/>
      <c r="K115" s="1377"/>
      <c r="L115" s="1340"/>
      <c r="M115" s="1341"/>
      <c r="N115" s="1342"/>
      <c r="O115" s="1343"/>
      <c r="P115" s="1344">
        <f>L115*N115</f>
        <v>0</v>
      </c>
      <c r="Q115" s="1345"/>
      <c r="R115" s="1346"/>
      <c r="S115" s="307" t="str">
        <f>IF(AND(T115=U115,U115=V115,T115=V115),"○","×")</f>
        <v>○</v>
      </c>
      <c r="T115" s="308">
        <f>COUNTA(D112,D113,D114,D115,D116)</f>
        <v>0</v>
      </c>
      <c r="U115" s="308">
        <f>COUNTA(L112,L113,L114,L115,L116)</f>
        <v>0</v>
      </c>
      <c r="V115" s="308">
        <f>COUNTA(N112,N113,N114,N115,N116)</f>
        <v>0</v>
      </c>
      <c r="W115" s="82"/>
      <c r="X115" s="82"/>
      <c r="Y115" s="82"/>
      <c r="Z115" s="82"/>
      <c r="AA115" s="82"/>
      <c r="AB115" s="82"/>
      <c r="AC115" s="82"/>
      <c r="AD115" s="82"/>
      <c r="AE115" s="82"/>
      <c r="AF115" s="309"/>
      <c r="AG115" s="309"/>
      <c r="AK115" s="95"/>
      <c r="AL115" s="82"/>
      <c r="AM115" s="2"/>
    </row>
    <row r="116" spans="1:39" ht="22.5" customHeight="1" thickBot="1" x14ac:dyDescent="0.2">
      <c r="A116" s="309" t="str">
        <f>IF((OR(AND(D116&lt;&gt;"",L116&lt;&gt;"",N116&lt;&gt;""),AND(D116="",L116="",N116=""))),"○","×")</f>
        <v>○</v>
      </c>
      <c r="B116" s="1370"/>
      <c r="C116" s="1421"/>
      <c r="D116" s="1408"/>
      <c r="E116" s="1409"/>
      <c r="F116" s="1409"/>
      <c r="G116" s="1409"/>
      <c r="H116" s="1409"/>
      <c r="I116" s="1409"/>
      <c r="J116" s="1409"/>
      <c r="K116" s="1410"/>
      <c r="L116" s="1411"/>
      <c r="M116" s="1412"/>
      <c r="N116" s="1413"/>
      <c r="O116" s="1414"/>
      <c r="P116" s="1395">
        <f>L116*N116</f>
        <v>0</v>
      </c>
      <c r="Q116" s="1396"/>
      <c r="R116" s="1397"/>
      <c r="S116" s="576" t="s">
        <v>220</v>
      </c>
      <c r="T116" s="1371">
        <f>SUM(P112:R116)</f>
        <v>0</v>
      </c>
      <c r="U116" s="1372"/>
      <c r="V116" s="1372"/>
      <c r="W116" s="20" t="s">
        <v>15</v>
      </c>
      <c r="X116" s="82"/>
      <c r="Y116" s="82"/>
      <c r="Z116" s="82"/>
      <c r="AA116" s="82"/>
      <c r="AB116" s="82"/>
      <c r="AC116" s="82"/>
      <c r="AD116" s="82"/>
      <c r="AE116" s="82"/>
      <c r="AF116" s="309"/>
      <c r="AG116" s="309"/>
    </row>
    <row r="117" spans="1:39" ht="7.5" customHeight="1" thickBot="1" x14ac:dyDescent="0.2">
      <c r="A117" s="323"/>
      <c r="B117" s="82"/>
      <c r="C117" s="566"/>
      <c r="D117" s="566"/>
      <c r="E117" s="566"/>
      <c r="F117" s="566"/>
      <c r="G117" s="566"/>
      <c r="H117" s="566"/>
      <c r="I117" s="566"/>
      <c r="J117" s="566"/>
      <c r="K117" s="566"/>
      <c r="L117" s="566"/>
      <c r="M117" s="566"/>
      <c r="N117" s="566"/>
      <c r="O117" s="566"/>
      <c r="P117" s="566"/>
      <c r="Q117" s="566"/>
      <c r="R117" s="566"/>
      <c r="S117" s="567"/>
      <c r="T117" s="567"/>
      <c r="U117" s="567"/>
      <c r="V117" s="567"/>
      <c r="W117" s="567"/>
      <c r="X117" s="568"/>
      <c r="Y117" s="568"/>
      <c r="Z117" s="568"/>
      <c r="AA117" s="82"/>
      <c r="AB117" s="82"/>
      <c r="AC117" s="82"/>
      <c r="AD117" s="82"/>
      <c r="AE117" s="82"/>
      <c r="AF117" s="309"/>
      <c r="AG117" s="309"/>
      <c r="AJ117" s="82"/>
      <c r="AK117" s="2"/>
    </row>
    <row r="118" spans="1:39" ht="26.25" customHeight="1" thickBot="1" x14ac:dyDescent="0.2">
      <c r="A118" s="323" t="str">
        <f>IF(OR(AND(F118="",F119="",K119="",O119="",Q119="",D121),AND(F118&lt;&gt;"",F119&lt;&gt;"",K119&lt;&gt;"",O119&lt;&gt;"",Q119&lt;&gt;"",D121&lt;&gt;"")),"○","×")</f>
        <v>○</v>
      </c>
      <c r="B118" s="1370" t="str">
        <f>IF(AND(A121="○",A122="○",A123="○",A124="○",A125="○",A118="○",S124="○",AG120="○"),"○","×")</f>
        <v>○</v>
      </c>
      <c r="C118" s="1419" t="s">
        <v>233</v>
      </c>
      <c r="D118" s="1322" t="s">
        <v>203</v>
      </c>
      <c r="E118" s="1323"/>
      <c r="F118" s="1398"/>
      <c r="G118" s="1399"/>
      <c r="H118" s="1399"/>
      <c r="I118" s="1399"/>
      <c r="J118" s="1399"/>
      <c r="K118" s="1400"/>
      <c r="L118" s="1401" t="s">
        <v>204</v>
      </c>
      <c r="M118" s="1401"/>
      <c r="N118" s="1401"/>
      <c r="O118" s="1401"/>
      <c r="P118" s="1402"/>
      <c r="Q118" s="1403"/>
      <c r="R118" s="1404"/>
      <c r="S118" s="559"/>
      <c r="T118" s="556"/>
      <c r="U118" s="556"/>
      <c r="V118" s="556"/>
      <c r="W118" s="556"/>
      <c r="X118" s="17"/>
      <c r="Y118" s="555"/>
      <c r="Z118" s="17"/>
      <c r="AA118" s="82"/>
      <c r="AB118" s="82"/>
      <c r="AC118" s="558"/>
      <c r="AD118" s="558"/>
      <c r="AE118" s="558"/>
      <c r="AF118" s="309"/>
      <c r="AG118" s="309"/>
      <c r="AK118" s="95"/>
      <c r="AL118" s="82"/>
      <c r="AM118" s="2"/>
    </row>
    <row r="119" spans="1:39" ht="22.5" customHeight="1" thickBot="1" x14ac:dyDescent="0.2">
      <c r="A119" s="323"/>
      <c r="B119" s="1370"/>
      <c r="C119" s="1420"/>
      <c r="D119" s="1318" t="s">
        <v>205</v>
      </c>
      <c r="E119" s="1319"/>
      <c r="F119" s="1320"/>
      <c r="G119" s="1321"/>
      <c r="H119" s="552" t="s">
        <v>206</v>
      </c>
      <c r="I119" s="1322" t="s">
        <v>9</v>
      </c>
      <c r="J119" s="1323"/>
      <c r="K119" s="1367"/>
      <c r="L119" s="1368"/>
      <c r="M119" s="1368"/>
      <c r="N119" s="1369"/>
      <c r="O119" s="777"/>
      <c r="P119" s="512" t="s">
        <v>14</v>
      </c>
      <c r="Q119" s="778"/>
      <c r="R119" s="549" t="s">
        <v>13</v>
      </c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309"/>
      <c r="AG119" s="309"/>
    </row>
    <row r="120" spans="1:39" ht="18.75" customHeight="1" thickTop="1" thickBot="1" x14ac:dyDescent="0.2">
      <c r="A120" s="323"/>
      <c r="B120" s="1370"/>
      <c r="C120" s="1420"/>
      <c r="D120" s="1322" t="s">
        <v>207</v>
      </c>
      <c r="E120" s="1422"/>
      <c r="F120" s="1422"/>
      <c r="G120" s="1422"/>
      <c r="H120" s="1422"/>
      <c r="I120" s="1422"/>
      <c r="J120" s="1422"/>
      <c r="K120" s="1323"/>
      <c r="L120" s="1425" t="s">
        <v>208</v>
      </c>
      <c r="M120" s="1323"/>
      <c r="N120" s="1425" t="s">
        <v>209</v>
      </c>
      <c r="O120" s="1323"/>
      <c r="P120" s="1425" t="s">
        <v>210</v>
      </c>
      <c r="Q120" s="1422"/>
      <c r="R120" s="1426"/>
      <c r="S120" s="560"/>
      <c r="T120" s="1334" t="s">
        <v>211</v>
      </c>
      <c r="U120" s="1335"/>
      <c r="V120" s="1281" t="s">
        <v>212</v>
      </c>
      <c r="W120" s="1282"/>
      <c r="X120" s="1282"/>
      <c r="Y120" s="1282"/>
      <c r="Z120" s="1282"/>
      <c r="AA120" s="1282"/>
      <c r="AB120" s="1336"/>
      <c r="AC120" s="1281" t="s">
        <v>213</v>
      </c>
      <c r="AD120" s="1282"/>
      <c r="AE120" s="1283"/>
      <c r="AF120" s="323" t="str">
        <f>IF(AND(F85="分ける",D121&lt;&gt;"",T121=""),"×","○")</f>
        <v>○</v>
      </c>
      <c r="AG120" s="578" t="str">
        <f>IF(AND(AF120="○",AF121="○",AF122="○",AF123="○"),"○","×")</f>
        <v>○</v>
      </c>
    </row>
    <row r="121" spans="1:39" ht="22.5" customHeight="1" x14ac:dyDescent="0.15">
      <c r="A121" s="309" t="str">
        <f>IF((OR(AND(D121&lt;&gt;"",L121&lt;&gt;"",N121&lt;&gt;""),AND(D121="",L121="",N121=""))),"○","×")</f>
        <v>○</v>
      </c>
      <c r="B121" s="1370"/>
      <c r="C121" s="1420"/>
      <c r="D121" s="1284"/>
      <c r="E121" s="1285"/>
      <c r="F121" s="1285"/>
      <c r="G121" s="1285"/>
      <c r="H121" s="1285"/>
      <c r="I121" s="1285"/>
      <c r="J121" s="1285"/>
      <c r="K121" s="1286"/>
      <c r="L121" s="1378"/>
      <c r="M121" s="1235"/>
      <c r="N121" s="1379"/>
      <c r="O121" s="1380"/>
      <c r="P121" s="1381">
        <f>L121*N121</f>
        <v>0</v>
      </c>
      <c r="Q121" s="1382"/>
      <c r="R121" s="1383"/>
      <c r="S121" s="560"/>
      <c r="T121" s="1347"/>
      <c r="U121" s="1348"/>
      <c r="V121" s="1349"/>
      <c r="W121" s="1350"/>
      <c r="X121" s="1350"/>
      <c r="Y121" s="1350"/>
      <c r="Z121" s="1350"/>
      <c r="AA121" s="1350"/>
      <c r="AB121" s="1351"/>
      <c r="AC121" s="1384"/>
      <c r="AD121" s="1385"/>
      <c r="AE121" s="1386"/>
      <c r="AF121" s="323" t="str">
        <f>IF((OR(AND(T121&lt;&gt;"",V121&lt;&gt;""),AND(T121="",V121=""))),"○","×")</f>
        <v>○</v>
      </c>
      <c r="AG121" s="309"/>
      <c r="AH121" s="53"/>
      <c r="AI121" s="53"/>
    </row>
    <row r="122" spans="1:39" ht="22.5" customHeight="1" x14ac:dyDescent="0.15">
      <c r="A122" s="309" t="str">
        <f>IF((OR(AND(D122&lt;&gt;"",L122&lt;&gt;"",N122&lt;&gt;""),AND(D122="",L122="",N122=""))),"○","×")</f>
        <v>○</v>
      </c>
      <c r="B122" s="1370"/>
      <c r="C122" s="1420"/>
      <c r="D122" s="1375"/>
      <c r="E122" s="1376"/>
      <c r="F122" s="1376"/>
      <c r="G122" s="1376"/>
      <c r="H122" s="1376"/>
      <c r="I122" s="1376"/>
      <c r="J122" s="1376"/>
      <c r="K122" s="1377"/>
      <c r="L122" s="1340"/>
      <c r="M122" s="1341"/>
      <c r="N122" s="1342"/>
      <c r="O122" s="1343"/>
      <c r="P122" s="1344">
        <f>L122*N122</f>
        <v>0</v>
      </c>
      <c r="Q122" s="1345"/>
      <c r="R122" s="1346"/>
      <c r="S122" s="560"/>
      <c r="T122" s="1347"/>
      <c r="U122" s="1348"/>
      <c r="V122" s="1349"/>
      <c r="W122" s="1350"/>
      <c r="X122" s="1350"/>
      <c r="Y122" s="1350"/>
      <c r="Z122" s="1350"/>
      <c r="AA122" s="1350"/>
      <c r="AB122" s="1351"/>
      <c r="AC122" s="1405"/>
      <c r="AD122" s="1406"/>
      <c r="AE122" s="1407"/>
      <c r="AF122" s="323" t="str">
        <f>IF((OR(AND(T122&lt;&gt;"",V122&lt;&gt;""),AND(T122="",V122=""))),"○","×")</f>
        <v>○</v>
      </c>
      <c r="AG122" s="309"/>
      <c r="AK122" s="2"/>
    </row>
    <row r="123" spans="1:39" ht="22.5" customHeight="1" thickBot="1" x14ac:dyDescent="0.2">
      <c r="A123" s="309" t="str">
        <f>IF((OR(AND(D123&lt;&gt;"",L123&lt;&gt;"",N123&lt;&gt;""),AND(D123="",L123="",N123=""))),"○","×")</f>
        <v>○</v>
      </c>
      <c r="B123" s="1370"/>
      <c r="C123" s="1420"/>
      <c r="D123" s="1375"/>
      <c r="E123" s="1376"/>
      <c r="F123" s="1376"/>
      <c r="G123" s="1376"/>
      <c r="H123" s="1376"/>
      <c r="I123" s="1376"/>
      <c r="J123" s="1376"/>
      <c r="K123" s="1377"/>
      <c r="L123" s="1340"/>
      <c r="M123" s="1341"/>
      <c r="N123" s="1342"/>
      <c r="O123" s="1343"/>
      <c r="P123" s="1344">
        <f>L123*N123</f>
        <v>0</v>
      </c>
      <c r="Q123" s="1345"/>
      <c r="R123" s="1346"/>
      <c r="S123" s="560"/>
      <c r="T123" s="1387"/>
      <c r="U123" s="1388"/>
      <c r="V123" s="1389"/>
      <c r="W123" s="1390"/>
      <c r="X123" s="1390"/>
      <c r="Y123" s="1390"/>
      <c r="Z123" s="1390"/>
      <c r="AA123" s="1390"/>
      <c r="AB123" s="1391"/>
      <c r="AC123" s="1392"/>
      <c r="AD123" s="1393"/>
      <c r="AE123" s="1394"/>
      <c r="AF123" s="323" t="str">
        <f>IF((OR(AND(T123&lt;&gt;"",V123&lt;&gt;""),AND(T123="",V123=""))),"○","×")</f>
        <v>○</v>
      </c>
      <c r="AG123" s="309"/>
      <c r="AJ123" s="53"/>
      <c r="AK123" s="98"/>
    </row>
    <row r="124" spans="1:39" ht="22.5" customHeight="1" thickTop="1" thickBot="1" x14ac:dyDescent="0.2">
      <c r="A124" s="309" t="str">
        <f>IF((OR(AND(D124&lt;&gt;"",L124&lt;&gt;"",N124&lt;&gt;""),AND(D124="",L124="",N124=""))),"○","×")</f>
        <v>○</v>
      </c>
      <c r="B124" s="1370"/>
      <c r="C124" s="1420"/>
      <c r="D124" s="1375"/>
      <c r="E124" s="1376"/>
      <c r="F124" s="1376"/>
      <c r="G124" s="1376"/>
      <c r="H124" s="1376"/>
      <c r="I124" s="1376"/>
      <c r="J124" s="1376"/>
      <c r="K124" s="1377"/>
      <c r="L124" s="1340"/>
      <c r="M124" s="1341"/>
      <c r="N124" s="1342"/>
      <c r="O124" s="1343"/>
      <c r="P124" s="1344">
        <f>L124*N124</f>
        <v>0</v>
      </c>
      <c r="Q124" s="1345"/>
      <c r="R124" s="1346"/>
      <c r="S124" s="307" t="str">
        <f>IF(AND(T124=U124,U124=V124,T124=V124),"○","×")</f>
        <v>○</v>
      </c>
      <c r="T124" s="308">
        <f>COUNTA(D121,D122,D123,D124,D125)</f>
        <v>0</v>
      </c>
      <c r="U124" s="308">
        <f>COUNTA(L121,L122,L123,L124,L125)</f>
        <v>0</v>
      </c>
      <c r="V124" s="308">
        <f>COUNTA(N121,N122,N123,N124,N125)</f>
        <v>0</v>
      </c>
      <c r="W124" s="82"/>
      <c r="X124" s="82"/>
      <c r="Y124" s="82"/>
      <c r="Z124" s="82"/>
      <c r="AA124" s="82"/>
      <c r="AB124" s="82"/>
      <c r="AC124" s="82"/>
      <c r="AD124" s="82"/>
      <c r="AE124" s="82"/>
      <c r="AF124" s="309"/>
      <c r="AG124" s="309"/>
      <c r="AK124" s="95"/>
      <c r="AL124" s="82"/>
      <c r="AM124" s="2"/>
    </row>
    <row r="125" spans="1:39" ht="22.5" customHeight="1" thickBot="1" x14ac:dyDescent="0.2">
      <c r="A125" s="309" t="str">
        <f>IF((OR(AND(D125&lt;&gt;"",L125&lt;&gt;"",N125&lt;&gt;""),AND(D125="",L125="",N125=""))),"○","×")</f>
        <v>○</v>
      </c>
      <c r="B125" s="1370"/>
      <c r="C125" s="1421"/>
      <c r="D125" s="1408"/>
      <c r="E125" s="1409"/>
      <c r="F125" s="1409"/>
      <c r="G125" s="1409"/>
      <c r="H125" s="1409"/>
      <c r="I125" s="1409"/>
      <c r="J125" s="1409"/>
      <c r="K125" s="1410"/>
      <c r="L125" s="1411"/>
      <c r="M125" s="1412"/>
      <c r="N125" s="1413"/>
      <c r="O125" s="1414"/>
      <c r="P125" s="1395">
        <f>L125*N125</f>
        <v>0</v>
      </c>
      <c r="Q125" s="1396"/>
      <c r="R125" s="1397"/>
      <c r="S125" s="576" t="s">
        <v>220</v>
      </c>
      <c r="T125" s="1371">
        <f>SUM(P121:R125)</f>
        <v>0</v>
      </c>
      <c r="U125" s="1372"/>
      <c r="V125" s="1372"/>
      <c r="W125" s="20" t="s">
        <v>15</v>
      </c>
      <c r="X125" s="82"/>
      <c r="Y125" s="82"/>
      <c r="Z125" s="82"/>
      <c r="AA125" s="82"/>
      <c r="AB125" s="82"/>
      <c r="AC125" s="82"/>
      <c r="AD125" s="82"/>
      <c r="AE125" s="82"/>
      <c r="AF125" s="309"/>
      <c r="AG125" s="309"/>
    </row>
    <row r="126" spans="1:39" ht="7.5" customHeight="1" thickBot="1" x14ac:dyDescent="0.2">
      <c r="A126" s="323"/>
      <c r="B126" s="82"/>
      <c r="C126" s="566"/>
      <c r="D126" s="566"/>
      <c r="E126" s="566"/>
      <c r="F126" s="566"/>
      <c r="G126" s="566"/>
      <c r="H126" s="566"/>
      <c r="I126" s="566"/>
      <c r="J126" s="566"/>
      <c r="K126" s="566"/>
      <c r="L126" s="566"/>
      <c r="M126" s="566"/>
      <c r="N126" s="566"/>
      <c r="O126" s="566"/>
      <c r="P126" s="566"/>
      <c r="Q126" s="566"/>
      <c r="R126" s="566"/>
      <c r="S126" s="567"/>
      <c r="T126" s="567"/>
      <c r="U126" s="567"/>
      <c r="V126" s="567"/>
      <c r="W126" s="567"/>
      <c r="X126" s="568"/>
      <c r="Y126" s="568"/>
      <c r="Z126" s="568"/>
      <c r="AA126" s="82"/>
      <c r="AB126" s="82"/>
      <c r="AC126" s="82"/>
      <c r="AD126" s="82"/>
      <c r="AE126" s="82"/>
      <c r="AF126" s="309"/>
      <c r="AG126" s="309"/>
      <c r="AJ126" s="82"/>
      <c r="AK126" s="2"/>
    </row>
    <row r="127" spans="1:39" ht="26.25" customHeight="1" thickBot="1" x14ac:dyDescent="0.2">
      <c r="A127" s="323" t="str">
        <f>IF(OR(AND(F127="",F128="",K128="",O128="",Q128="",D130),AND(F127&lt;&gt;"",F128&lt;&gt;"",K128&lt;&gt;"",O128&lt;&gt;"",Q128&lt;&gt;"",D130&lt;&gt;"")),"○","×")</f>
        <v>○</v>
      </c>
      <c r="B127" s="1370" t="str">
        <f>IF(AND(A130="○",A131="○",A132="○",A133="○",A134="○",A127="○",S133="○",AG129="○"),"○","×")</f>
        <v>○</v>
      </c>
      <c r="C127" s="1419" t="s">
        <v>232</v>
      </c>
      <c r="D127" s="1322" t="s">
        <v>203</v>
      </c>
      <c r="E127" s="1323"/>
      <c r="F127" s="1398"/>
      <c r="G127" s="1399"/>
      <c r="H127" s="1399"/>
      <c r="I127" s="1399"/>
      <c r="J127" s="1399"/>
      <c r="K127" s="1400"/>
      <c r="L127" s="1401" t="s">
        <v>204</v>
      </c>
      <c r="M127" s="1401"/>
      <c r="N127" s="1401"/>
      <c r="O127" s="1401"/>
      <c r="P127" s="1402"/>
      <c r="Q127" s="1403"/>
      <c r="R127" s="1404"/>
      <c r="S127" s="559"/>
      <c r="T127" s="556"/>
      <c r="U127" s="556"/>
      <c r="V127" s="556"/>
      <c r="W127" s="556"/>
      <c r="X127" s="17"/>
      <c r="Y127" s="555"/>
      <c r="Z127" s="17"/>
      <c r="AA127" s="82"/>
      <c r="AB127" s="82"/>
      <c r="AC127" s="558"/>
      <c r="AD127" s="558"/>
      <c r="AE127" s="558"/>
      <c r="AF127" s="309"/>
      <c r="AG127" s="309"/>
      <c r="AK127" s="95"/>
      <c r="AL127" s="82"/>
      <c r="AM127" s="2"/>
    </row>
    <row r="128" spans="1:39" ht="22.5" customHeight="1" thickBot="1" x14ac:dyDescent="0.2">
      <c r="A128" s="323"/>
      <c r="B128" s="1370"/>
      <c r="C128" s="1420"/>
      <c r="D128" s="1318" t="s">
        <v>205</v>
      </c>
      <c r="E128" s="1319"/>
      <c r="F128" s="1320"/>
      <c r="G128" s="1321"/>
      <c r="H128" s="552" t="s">
        <v>206</v>
      </c>
      <c r="I128" s="1322" t="s">
        <v>9</v>
      </c>
      <c r="J128" s="1323"/>
      <c r="K128" s="1367"/>
      <c r="L128" s="1368"/>
      <c r="M128" s="1368"/>
      <c r="N128" s="1369"/>
      <c r="O128" s="777"/>
      <c r="P128" s="512" t="s">
        <v>14</v>
      </c>
      <c r="Q128" s="778"/>
      <c r="R128" s="549" t="s">
        <v>13</v>
      </c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309"/>
      <c r="AG128" s="309"/>
    </row>
    <row r="129" spans="1:39" ht="18.75" customHeight="1" thickTop="1" thickBot="1" x14ac:dyDescent="0.2">
      <c r="A129" s="323"/>
      <c r="B129" s="1370"/>
      <c r="C129" s="1420"/>
      <c r="D129" s="1322" t="s">
        <v>207</v>
      </c>
      <c r="E129" s="1422"/>
      <c r="F129" s="1422"/>
      <c r="G129" s="1422"/>
      <c r="H129" s="1422"/>
      <c r="I129" s="1422"/>
      <c r="J129" s="1422"/>
      <c r="K129" s="1323"/>
      <c r="L129" s="1425" t="s">
        <v>208</v>
      </c>
      <c r="M129" s="1323"/>
      <c r="N129" s="1425" t="s">
        <v>209</v>
      </c>
      <c r="O129" s="1323"/>
      <c r="P129" s="1425" t="s">
        <v>210</v>
      </c>
      <c r="Q129" s="1422"/>
      <c r="R129" s="1426"/>
      <c r="S129" s="560"/>
      <c r="T129" s="1334" t="s">
        <v>211</v>
      </c>
      <c r="U129" s="1335"/>
      <c r="V129" s="1281" t="s">
        <v>212</v>
      </c>
      <c r="W129" s="1282"/>
      <c r="X129" s="1282"/>
      <c r="Y129" s="1282"/>
      <c r="Z129" s="1282"/>
      <c r="AA129" s="1282"/>
      <c r="AB129" s="1336"/>
      <c r="AC129" s="1281" t="s">
        <v>213</v>
      </c>
      <c r="AD129" s="1282"/>
      <c r="AE129" s="1283"/>
      <c r="AF129" s="323" t="str">
        <f>IF(AND(F85="分ける",D130&lt;&gt;"",T130=""),"×","○")</f>
        <v>○</v>
      </c>
      <c r="AG129" s="578" t="str">
        <f>IF(AND(AF129="○",AF130="○",AF131="○",AF132="○"),"○","×")</f>
        <v>○</v>
      </c>
    </row>
    <row r="130" spans="1:39" ht="22.5" customHeight="1" x14ac:dyDescent="0.15">
      <c r="A130" s="309" t="str">
        <f>IF((OR(AND(D130&lt;&gt;"",L130&lt;&gt;"",N130&lt;&gt;""),AND(D130="",L130="",N130=""))),"○","×")</f>
        <v>○</v>
      </c>
      <c r="B130" s="1370"/>
      <c r="C130" s="1420"/>
      <c r="D130" s="1284"/>
      <c r="E130" s="1285"/>
      <c r="F130" s="1285"/>
      <c r="G130" s="1285"/>
      <c r="H130" s="1285"/>
      <c r="I130" s="1285"/>
      <c r="J130" s="1285"/>
      <c r="K130" s="1286"/>
      <c r="L130" s="1378"/>
      <c r="M130" s="1235"/>
      <c r="N130" s="1379"/>
      <c r="O130" s="1380"/>
      <c r="P130" s="1381">
        <f>L130*N130</f>
        <v>0</v>
      </c>
      <c r="Q130" s="1382"/>
      <c r="R130" s="1383"/>
      <c r="S130" s="560"/>
      <c r="T130" s="1347"/>
      <c r="U130" s="1348"/>
      <c r="V130" s="1349"/>
      <c r="W130" s="1350"/>
      <c r="X130" s="1350"/>
      <c r="Y130" s="1350"/>
      <c r="Z130" s="1350"/>
      <c r="AA130" s="1350"/>
      <c r="AB130" s="1351"/>
      <c r="AC130" s="1384"/>
      <c r="AD130" s="1385"/>
      <c r="AE130" s="1386"/>
      <c r="AF130" s="323" t="str">
        <f>IF((OR(AND(T130&lt;&gt;"",V130&lt;&gt;""),AND(T130="",V130=""))),"○","×")</f>
        <v>○</v>
      </c>
      <c r="AG130" s="309"/>
      <c r="AH130" s="53"/>
      <c r="AI130" s="53"/>
    </row>
    <row r="131" spans="1:39" ht="22.5" customHeight="1" x14ac:dyDescent="0.15">
      <c r="A131" s="309" t="str">
        <f>IF((OR(AND(D131&lt;&gt;"",L131&lt;&gt;"",N131&lt;&gt;""),AND(D131="",L131="",N131=""))),"○","×")</f>
        <v>○</v>
      </c>
      <c r="B131" s="1370"/>
      <c r="C131" s="1420"/>
      <c r="D131" s="1375"/>
      <c r="E131" s="1376"/>
      <c r="F131" s="1376"/>
      <c r="G131" s="1376"/>
      <c r="H131" s="1376"/>
      <c r="I131" s="1376"/>
      <c r="J131" s="1376"/>
      <c r="K131" s="1377"/>
      <c r="L131" s="1340"/>
      <c r="M131" s="1341"/>
      <c r="N131" s="1342"/>
      <c r="O131" s="1343"/>
      <c r="P131" s="1344">
        <f>L131*N131</f>
        <v>0</v>
      </c>
      <c r="Q131" s="1345"/>
      <c r="R131" s="1346"/>
      <c r="S131" s="560"/>
      <c r="T131" s="1347"/>
      <c r="U131" s="1348"/>
      <c r="V131" s="1349"/>
      <c r="W131" s="1350"/>
      <c r="X131" s="1350"/>
      <c r="Y131" s="1350"/>
      <c r="Z131" s="1350"/>
      <c r="AA131" s="1350"/>
      <c r="AB131" s="1351"/>
      <c r="AC131" s="1405"/>
      <c r="AD131" s="1406"/>
      <c r="AE131" s="1407"/>
      <c r="AF131" s="323" t="str">
        <f>IF((OR(AND(T131&lt;&gt;"",V131&lt;&gt;""),AND(T131="",V131=""))),"○","×")</f>
        <v>○</v>
      </c>
      <c r="AG131" s="309"/>
      <c r="AK131" s="2"/>
    </row>
    <row r="132" spans="1:39" ht="22.5" customHeight="1" thickBot="1" x14ac:dyDescent="0.2">
      <c r="A132" s="309" t="str">
        <f>IF((OR(AND(D132&lt;&gt;"",L132&lt;&gt;"",N132&lt;&gt;""),AND(D132="",L132="",N132=""))),"○","×")</f>
        <v>○</v>
      </c>
      <c r="B132" s="1370"/>
      <c r="C132" s="1420"/>
      <c r="D132" s="1375"/>
      <c r="E132" s="1376"/>
      <c r="F132" s="1376"/>
      <c r="G132" s="1376"/>
      <c r="H132" s="1376"/>
      <c r="I132" s="1376"/>
      <c r="J132" s="1376"/>
      <c r="K132" s="1377"/>
      <c r="L132" s="1340"/>
      <c r="M132" s="1341"/>
      <c r="N132" s="1342"/>
      <c r="O132" s="1343"/>
      <c r="P132" s="1344">
        <f>L132*N132</f>
        <v>0</v>
      </c>
      <c r="Q132" s="1345"/>
      <c r="R132" s="1346"/>
      <c r="S132" s="560"/>
      <c r="T132" s="1387"/>
      <c r="U132" s="1388"/>
      <c r="V132" s="1389"/>
      <c r="W132" s="1390"/>
      <c r="X132" s="1390"/>
      <c r="Y132" s="1390"/>
      <c r="Z132" s="1390"/>
      <c r="AA132" s="1390"/>
      <c r="AB132" s="1391"/>
      <c r="AC132" s="1392"/>
      <c r="AD132" s="1393"/>
      <c r="AE132" s="1394"/>
      <c r="AF132" s="323" t="str">
        <f>IF((OR(AND(T132&lt;&gt;"",V132&lt;&gt;""),AND(T132="",V132=""))),"○","×")</f>
        <v>○</v>
      </c>
      <c r="AG132" s="309"/>
      <c r="AJ132" s="53"/>
      <c r="AK132" s="98"/>
    </row>
    <row r="133" spans="1:39" ht="22.5" customHeight="1" thickTop="1" thickBot="1" x14ac:dyDescent="0.2">
      <c r="A133" s="309" t="str">
        <f>IF((OR(AND(D133&lt;&gt;"",L133&lt;&gt;"",N133&lt;&gt;""),AND(D133="",L133="",N133=""))),"○","×")</f>
        <v>○</v>
      </c>
      <c r="B133" s="1370"/>
      <c r="C133" s="1420"/>
      <c r="D133" s="1375"/>
      <c r="E133" s="1376"/>
      <c r="F133" s="1376"/>
      <c r="G133" s="1376"/>
      <c r="H133" s="1376"/>
      <c r="I133" s="1376"/>
      <c r="J133" s="1376"/>
      <c r="K133" s="1377"/>
      <c r="L133" s="1340"/>
      <c r="M133" s="1341"/>
      <c r="N133" s="1342"/>
      <c r="O133" s="1343"/>
      <c r="P133" s="1344">
        <f>L133*N133</f>
        <v>0</v>
      </c>
      <c r="Q133" s="1345"/>
      <c r="R133" s="1346"/>
      <c r="S133" s="307" t="str">
        <f>IF(AND(T133=U133,U133=V133,T133=V133),"○","×")</f>
        <v>○</v>
      </c>
      <c r="T133" s="308">
        <f>COUNTA(D130,D131,D132,D133,D134)</f>
        <v>0</v>
      </c>
      <c r="U133" s="308">
        <f>COUNTA(L130,L131,L132,L133,L134)</f>
        <v>0</v>
      </c>
      <c r="V133" s="308">
        <f>COUNTA(N130,N131,N132,N133,N134)</f>
        <v>0</v>
      </c>
      <c r="W133" s="82"/>
      <c r="X133" s="82"/>
      <c r="Y133" s="82"/>
      <c r="Z133" s="82"/>
      <c r="AA133" s="82"/>
      <c r="AB133" s="82"/>
      <c r="AC133" s="82"/>
      <c r="AD133" s="82"/>
      <c r="AE133" s="82"/>
      <c r="AF133" s="309"/>
      <c r="AG133" s="309"/>
      <c r="AK133" s="95"/>
      <c r="AL133" s="82"/>
      <c r="AM133" s="2"/>
    </row>
    <row r="134" spans="1:39" ht="22.5" customHeight="1" thickBot="1" x14ac:dyDescent="0.2">
      <c r="A134" s="309" t="str">
        <f>IF((OR(AND(D134&lt;&gt;"",L134&lt;&gt;"",N134&lt;&gt;""),AND(D134="",L134="",N134=""))),"○","×")</f>
        <v>○</v>
      </c>
      <c r="B134" s="1370"/>
      <c r="C134" s="1421"/>
      <c r="D134" s="1408"/>
      <c r="E134" s="1409"/>
      <c r="F134" s="1409"/>
      <c r="G134" s="1409"/>
      <c r="H134" s="1409"/>
      <c r="I134" s="1409"/>
      <c r="J134" s="1409"/>
      <c r="K134" s="1410"/>
      <c r="L134" s="1411"/>
      <c r="M134" s="1412"/>
      <c r="N134" s="1413"/>
      <c r="O134" s="1414"/>
      <c r="P134" s="1395">
        <f>L134*N134</f>
        <v>0</v>
      </c>
      <c r="Q134" s="1396"/>
      <c r="R134" s="1397"/>
      <c r="S134" s="576" t="s">
        <v>220</v>
      </c>
      <c r="T134" s="1371">
        <f>SUM(P130:R134)</f>
        <v>0</v>
      </c>
      <c r="U134" s="1372"/>
      <c r="V134" s="1372"/>
      <c r="W134" s="20" t="s">
        <v>15</v>
      </c>
      <c r="X134" s="82"/>
      <c r="Y134" s="82"/>
      <c r="Z134" s="82"/>
      <c r="AA134" s="82"/>
      <c r="AB134" s="82"/>
      <c r="AC134" s="82"/>
      <c r="AD134" s="82"/>
      <c r="AE134" s="82"/>
      <c r="AF134" s="309"/>
      <c r="AG134" s="309"/>
    </row>
    <row r="135" spans="1:39" ht="7.5" customHeight="1" thickBot="1" x14ac:dyDescent="0.2">
      <c r="A135" s="323"/>
      <c r="B135" s="82"/>
      <c r="C135" s="577"/>
      <c r="D135" s="566"/>
      <c r="E135" s="566"/>
      <c r="F135" s="566"/>
      <c r="G135" s="566"/>
      <c r="H135" s="566"/>
      <c r="I135" s="566"/>
      <c r="J135" s="566"/>
      <c r="K135" s="566"/>
      <c r="L135" s="566"/>
      <c r="M135" s="566"/>
      <c r="N135" s="566"/>
      <c r="O135" s="566"/>
      <c r="P135" s="566"/>
      <c r="Q135" s="566"/>
      <c r="R135" s="566"/>
      <c r="S135" s="567"/>
      <c r="T135" s="567"/>
      <c r="U135" s="567"/>
      <c r="V135" s="567"/>
      <c r="W135" s="567"/>
      <c r="X135" s="568"/>
      <c r="Y135" s="568"/>
      <c r="Z135" s="568"/>
      <c r="AA135" s="82"/>
      <c r="AB135" s="82"/>
      <c r="AC135" s="82"/>
      <c r="AD135" s="82"/>
      <c r="AE135" s="82"/>
      <c r="AF135" s="309"/>
      <c r="AG135" s="309"/>
      <c r="AJ135" s="82"/>
      <c r="AK135" s="2"/>
    </row>
    <row r="136" spans="1:39" ht="26.25" customHeight="1" thickBot="1" x14ac:dyDescent="0.2">
      <c r="A136" s="323" t="str">
        <f>IF(OR(AND(F136="",F137="",K137="",O137="",Q137="",D139),AND(F136&lt;&gt;"",F137&lt;&gt;"",K137&lt;&gt;"",O137&lt;&gt;"",Q137&lt;&gt;"",D139&lt;&gt;"")),"○","×")</f>
        <v>○</v>
      </c>
      <c r="B136" s="1370" t="str">
        <f>IF(AND(A139="○",A140="○",A141="○",A142="○",A143="○",A136="○",S142="○",AG138="○"),"○","×")</f>
        <v>○</v>
      </c>
      <c r="C136" s="1419" t="s">
        <v>231</v>
      </c>
      <c r="D136" s="1322" t="s">
        <v>203</v>
      </c>
      <c r="E136" s="1323"/>
      <c r="F136" s="1398"/>
      <c r="G136" s="1399"/>
      <c r="H136" s="1399"/>
      <c r="I136" s="1399"/>
      <c r="J136" s="1399"/>
      <c r="K136" s="1400"/>
      <c r="L136" s="1401" t="s">
        <v>204</v>
      </c>
      <c r="M136" s="1401"/>
      <c r="N136" s="1401"/>
      <c r="O136" s="1401"/>
      <c r="P136" s="1402"/>
      <c r="Q136" s="1403"/>
      <c r="R136" s="1404"/>
      <c r="S136" s="559"/>
      <c r="T136" s="556"/>
      <c r="U136" s="556"/>
      <c r="V136" s="556"/>
      <c r="W136" s="556"/>
      <c r="X136" s="17"/>
      <c r="Y136" s="555"/>
      <c r="Z136" s="17"/>
      <c r="AA136" s="82"/>
      <c r="AB136" s="82"/>
      <c r="AC136" s="558"/>
      <c r="AD136" s="558"/>
      <c r="AE136" s="558"/>
      <c r="AF136" s="309"/>
      <c r="AG136" s="309"/>
      <c r="AK136" s="95"/>
      <c r="AL136" s="82"/>
      <c r="AM136" s="2"/>
    </row>
    <row r="137" spans="1:39" ht="22.5" customHeight="1" thickBot="1" x14ac:dyDescent="0.2">
      <c r="A137" s="323"/>
      <c r="B137" s="1370"/>
      <c r="C137" s="1420"/>
      <c r="D137" s="1318" t="s">
        <v>205</v>
      </c>
      <c r="E137" s="1319"/>
      <c r="F137" s="1320"/>
      <c r="G137" s="1321"/>
      <c r="H137" s="552" t="s">
        <v>206</v>
      </c>
      <c r="I137" s="1322" t="s">
        <v>9</v>
      </c>
      <c r="J137" s="1323"/>
      <c r="K137" s="1367"/>
      <c r="L137" s="1368"/>
      <c r="M137" s="1368"/>
      <c r="N137" s="1369"/>
      <c r="O137" s="777"/>
      <c r="P137" s="512" t="s">
        <v>14</v>
      </c>
      <c r="Q137" s="778"/>
      <c r="R137" s="549" t="s">
        <v>13</v>
      </c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309"/>
      <c r="AG137" s="309"/>
    </row>
    <row r="138" spans="1:39" ht="18.75" customHeight="1" thickTop="1" thickBot="1" x14ac:dyDescent="0.2">
      <c r="A138" s="323"/>
      <c r="B138" s="1370"/>
      <c r="C138" s="1420"/>
      <c r="D138" s="1322" t="s">
        <v>207</v>
      </c>
      <c r="E138" s="1422"/>
      <c r="F138" s="1422"/>
      <c r="G138" s="1422"/>
      <c r="H138" s="1422"/>
      <c r="I138" s="1422"/>
      <c r="J138" s="1422"/>
      <c r="K138" s="1323"/>
      <c r="L138" s="1425" t="s">
        <v>208</v>
      </c>
      <c r="M138" s="1323"/>
      <c r="N138" s="1425" t="s">
        <v>209</v>
      </c>
      <c r="O138" s="1323"/>
      <c r="P138" s="1425" t="s">
        <v>210</v>
      </c>
      <c r="Q138" s="1422"/>
      <c r="R138" s="1426"/>
      <c r="S138" s="560"/>
      <c r="T138" s="1334" t="s">
        <v>211</v>
      </c>
      <c r="U138" s="1335"/>
      <c r="V138" s="1281" t="s">
        <v>212</v>
      </c>
      <c r="W138" s="1282"/>
      <c r="X138" s="1282"/>
      <c r="Y138" s="1282"/>
      <c r="Z138" s="1282"/>
      <c r="AA138" s="1282"/>
      <c r="AB138" s="1336"/>
      <c r="AC138" s="1281" t="s">
        <v>213</v>
      </c>
      <c r="AD138" s="1282"/>
      <c r="AE138" s="1283"/>
      <c r="AF138" s="323" t="str">
        <f>IF(AND(F85="分ける",D139&lt;&gt;"",T139=""),"×","○")</f>
        <v>○</v>
      </c>
      <c r="AG138" s="578" t="str">
        <f>IF(AND(AF138="○",AF139="○",AF140="○",AF141="○"),"○","×")</f>
        <v>○</v>
      </c>
    </row>
    <row r="139" spans="1:39" ht="22.5" customHeight="1" x14ac:dyDescent="0.15">
      <c r="A139" s="309" t="str">
        <f>IF((OR(AND(D139&lt;&gt;"",L139&lt;&gt;"",N139&lt;&gt;""),AND(D139="",L139="",N139=""))),"○","×")</f>
        <v>○</v>
      </c>
      <c r="B139" s="1370"/>
      <c r="C139" s="1420"/>
      <c r="D139" s="1284"/>
      <c r="E139" s="1285"/>
      <c r="F139" s="1285"/>
      <c r="G139" s="1285"/>
      <c r="H139" s="1285"/>
      <c r="I139" s="1285"/>
      <c r="J139" s="1285"/>
      <c r="K139" s="1286"/>
      <c r="L139" s="1378"/>
      <c r="M139" s="1235"/>
      <c r="N139" s="1379"/>
      <c r="O139" s="1380"/>
      <c r="P139" s="1381">
        <f>L139*N139</f>
        <v>0</v>
      </c>
      <c r="Q139" s="1382"/>
      <c r="R139" s="1383"/>
      <c r="S139" s="560"/>
      <c r="T139" s="1347"/>
      <c r="U139" s="1348"/>
      <c r="V139" s="1349"/>
      <c r="W139" s="1350"/>
      <c r="X139" s="1350"/>
      <c r="Y139" s="1350"/>
      <c r="Z139" s="1350"/>
      <c r="AA139" s="1350"/>
      <c r="AB139" s="1351"/>
      <c r="AC139" s="1384"/>
      <c r="AD139" s="1385"/>
      <c r="AE139" s="1386"/>
      <c r="AF139" s="323" t="str">
        <f>IF((OR(AND(T139&lt;&gt;"",V139&lt;&gt;""),AND(T139="",V139=""))),"○","×")</f>
        <v>○</v>
      </c>
      <c r="AG139" s="309"/>
      <c r="AH139" s="53"/>
      <c r="AI139" s="53"/>
    </row>
    <row r="140" spans="1:39" ht="22.5" customHeight="1" x14ac:dyDescent="0.15">
      <c r="A140" s="309" t="str">
        <f>IF((OR(AND(D140&lt;&gt;"",L140&lt;&gt;"",N140&lt;&gt;""),AND(D140="",L140="",N140=""))),"○","×")</f>
        <v>○</v>
      </c>
      <c r="B140" s="1370"/>
      <c r="C140" s="1420"/>
      <c r="D140" s="1375"/>
      <c r="E140" s="1376"/>
      <c r="F140" s="1376"/>
      <c r="G140" s="1376"/>
      <c r="H140" s="1376"/>
      <c r="I140" s="1376"/>
      <c r="J140" s="1376"/>
      <c r="K140" s="1377"/>
      <c r="L140" s="1340"/>
      <c r="M140" s="1341"/>
      <c r="N140" s="1342"/>
      <c r="O140" s="1343"/>
      <c r="P140" s="1344">
        <f>L140*N140</f>
        <v>0</v>
      </c>
      <c r="Q140" s="1345"/>
      <c r="R140" s="1346"/>
      <c r="S140" s="560"/>
      <c r="T140" s="1347"/>
      <c r="U140" s="1348"/>
      <c r="V140" s="1349"/>
      <c r="W140" s="1350"/>
      <c r="X140" s="1350"/>
      <c r="Y140" s="1350"/>
      <c r="Z140" s="1350"/>
      <c r="AA140" s="1350"/>
      <c r="AB140" s="1351"/>
      <c r="AC140" s="1405"/>
      <c r="AD140" s="1406"/>
      <c r="AE140" s="1407"/>
      <c r="AF140" s="323" t="str">
        <f>IF((OR(AND(T140&lt;&gt;"",V140&lt;&gt;""),AND(T140="",V140=""))),"○","×")</f>
        <v>○</v>
      </c>
      <c r="AG140" s="309"/>
      <c r="AK140" s="2"/>
    </row>
    <row r="141" spans="1:39" ht="22.5" customHeight="1" thickBot="1" x14ac:dyDescent="0.2">
      <c r="A141" s="309" t="str">
        <f>IF((OR(AND(D141&lt;&gt;"",L141&lt;&gt;"",N141&lt;&gt;""),AND(D141="",L141="",N141=""))),"○","×")</f>
        <v>○</v>
      </c>
      <c r="B141" s="1370"/>
      <c r="C141" s="1420"/>
      <c r="D141" s="1375"/>
      <c r="E141" s="1376"/>
      <c r="F141" s="1376"/>
      <c r="G141" s="1376"/>
      <c r="H141" s="1376"/>
      <c r="I141" s="1376"/>
      <c r="J141" s="1376"/>
      <c r="K141" s="1377"/>
      <c r="L141" s="1340"/>
      <c r="M141" s="1341"/>
      <c r="N141" s="1342"/>
      <c r="O141" s="1343"/>
      <c r="P141" s="1344">
        <f>L141*N141</f>
        <v>0</v>
      </c>
      <c r="Q141" s="1345"/>
      <c r="R141" s="1346"/>
      <c r="S141" s="560"/>
      <c r="T141" s="1387"/>
      <c r="U141" s="1388"/>
      <c r="V141" s="1389"/>
      <c r="W141" s="1390"/>
      <c r="X141" s="1390"/>
      <c r="Y141" s="1390"/>
      <c r="Z141" s="1390"/>
      <c r="AA141" s="1390"/>
      <c r="AB141" s="1391"/>
      <c r="AC141" s="1392"/>
      <c r="AD141" s="1393"/>
      <c r="AE141" s="1394"/>
      <c r="AF141" s="323" t="str">
        <f>IF((OR(AND(T141&lt;&gt;"",V141&lt;&gt;""),AND(T141="",V141=""))),"○","×")</f>
        <v>○</v>
      </c>
      <c r="AG141" s="309"/>
      <c r="AJ141" s="53"/>
      <c r="AK141" s="98"/>
    </row>
    <row r="142" spans="1:39" ht="22.5" customHeight="1" thickTop="1" thickBot="1" x14ac:dyDescent="0.2">
      <c r="A142" s="309" t="str">
        <f>IF((OR(AND(D142&lt;&gt;"",L142&lt;&gt;"",N142&lt;&gt;""),AND(D142="",L142="",N142=""))),"○","×")</f>
        <v>○</v>
      </c>
      <c r="B142" s="1370"/>
      <c r="C142" s="1420"/>
      <c r="D142" s="1375"/>
      <c r="E142" s="1376"/>
      <c r="F142" s="1376"/>
      <c r="G142" s="1376"/>
      <c r="H142" s="1376"/>
      <c r="I142" s="1376"/>
      <c r="J142" s="1376"/>
      <c r="K142" s="1377"/>
      <c r="L142" s="1340"/>
      <c r="M142" s="1341"/>
      <c r="N142" s="1342"/>
      <c r="O142" s="1343"/>
      <c r="P142" s="1344">
        <f>L142*N142</f>
        <v>0</v>
      </c>
      <c r="Q142" s="1345"/>
      <c r="R142" s="1346"/>
      <c r="S142" s="307" t="str">
        <f>IF(AND(T142=U142,U142=V142,T142=V142),"○","×")</f>
        <v>○</v>
      </c>
      <c r="T142" s="308">
        <f>COUNTA(D139,D140,D141,D142,D143)</f>
        <v>0</v>
      </c>
      <c r="U142" s="308">
        <f>COUNTA(L139,L140,L141,L142,L143)</f>
        <v>0</v>
      </c>
      <c r="V142" s="308">
        <f>COUNTA(N139,N140,N141,N142,N143)</f>
        <v>0</v>
      </c>
      <c r="W142" s="82"/>
      <c r="X142" s="82"/>
      <c r="Y142" s="82"/>
      <c r="Z142" s="82"/>
      <c r="AA142" s="82"/>
      <c r="AB142" s="82"/>
      <c r="AC142" s="82"/>
      <c r="AD142" s="82"/>
      <c r="AE142" s="82"/>
      <c r="AF142" s="309"/>
      <c r="AG142" s="309"/>
      <c r="AK142" s="95"/>
      <c r="AL142" s="82"/>
      <c r="AM142" s="2"/>
    </row>
    <row r="143" spans="1:39" ht="22.5" customHeight="1" thickBot="1" x14ac:dyDescent="0.2">
      <c r="A143" s="309" t="str">
        <f>IF((OR(AND(D143&lt;&gt;"",L143&lt;&gt;"",N143&lt;&gt;""),AND(D143="",L143="",N143=""))),"○","×")</f>
        <v>○</v>
      </c>
      <c r="B143" s="1370"/>
      <c r="C143" s="1421"/>
      <c r="D143" s="1408"/>
      <c r="E143" s="1409"/>
      <c r="F143" s="1409"/>
      <c r="G143" s="1409"/>
      <c r="H143" s="1409"/>
      <c r="I143" s="1409"/>
      <c r="J143" s="1409"/>
      <c r="K143" s="1410"/>
      <c r="L143" s="1411"/>
      <c r="M143" s="1412"/>
      <c r="N143" s="1413"/>
      <c r="O143" s="1414"/>
      <c r="P143" s="1395">
        <f>L143*N143</f>
        <v>0</v>
      </c>
      <c r="Q143" s="1396"/>
      <c r="R143" s="1397"/>
      <c r="S143" s="576" t="s">
        <v>220</v>
      </c>
      <c r="T143" s="1371">
        <f>SUM(P139:R143)</f>
        <v>0</v>
      </c>
      <c r="U143" s="1372"/>
      <c r="V143" s="1372"/>
      <c r="W143" s="20" t="s">
        <v>15</v>
      </c>
      <c r="X143" s="82"/>
      <c r="Y143" s="82"/>
      <c r="Z143" s="82"/>
      <c r="AA143" s="82"/>
      <c r="AB143" s="82"/>
      <c r="AC143" s="82"/>
      <c r="AD143" s="82"/>
      <c r="AE143" s="82"/>
      <c r="AF143" s="309"/>
      <c r="AG143" s="309"/>
    </row>
    <row r="144" spans="1:39" ht="7.5" customHeight="1" thickBot="1" x14ac:dyDescent="0.2">
      <c r="A144" s="323"/>
      <c r="B144" s="82"/>
      <c r="C144" s="577"/>
      <c r="D144" s="566"/>
      <c r="E144" s="566"/>
      <c r="F144" s="566"/>
      <c r="G144" s="566"/>
      <c r="H144" s="566"/>
      <c r="I144" s="566"/>
      <c r="J144" s="566"/>
      <c r="K144" s="566"/>
      <c r="L144" s="566"/>
      <c r="M144" s="566"/>
      <c r="N144" s="566"/>
      <c r="O144" s="566"/>
      <c r="P144" s="566"/>
      <c r="Q144" s="566"/>
      <c r="R144" s="566"/>
      <c r="S144" s="567"/>
      <c r="T144" s="567"/>
      <c r="U144" s="567"/>
      <c r="V144" s="567"/>
      <c r="W144" s="567"/>
      <c r="X144" s="568"/>
      <c r="Y144" s="568"/>
      <c r="Z144" s="568"/>
      <c r="AA144" s="82"/>
      <c r="AB144" s="82"/>
      <c r="AC144" s="82"/>
      <c r="AD144" s="82"/>
      <c r="AE144" s="82"/>
      <c r="AF144" s="309"/>
      <c r="AG144" s="309"/>
      <c r="AJ144" s="82"/>
      <c r="AK144" s="2"/>
    </row>
    <row r="145" spans="1:39" ht="26.25" customHeight="1" thickBot="1" x14ac:dyDescent="0.2">
      <c r="A145" s="323" t="str">
        <f>IF(OR(AND(F145="",F146="",K146="",O146="",Q146="",D148),AND(F145&lt;&gt;"",F146&lt;&gt;"",K146&lt;&gt;"",O146&lt;&gt;"",Q146&lt;&gt;"",D148&lt;&gt;"")),"○","×")</f>
        <v>○</v>
      </c>
      <c r="B145" s="1370" t="str">
        <f>IF(AND(A148="○",A149="○",A150="○",A151="○",A152="○",A145="○",S151="○",AG147="○"),"○","×")</f>
        <v>○</v>
      </c>
      <c r="C145" s="1419" t="s">
        <v>230</v>
      </c>
      <c r="D145" s="1322" t="s">
        <v>203</v>
      </c>
      <c r="E145" s="1323"/>
      <c r="F145" s="1398"/>
      <c r="G145" s="1399"/>
      <c r="H145" s="1399"/>
      <c r="I145" s="1399"/>
      <c r="J145" s="1399"/>
      <c r="K145" s="1400"/>
      <c r="L145" s="1401" t="s">
        <v>204</v>
      </c>
      <c r="M145" s="1401"/>
      <c r="N145" s="1401"/>
      <c r="O145" s="1401"/>
      <c r="P145" s="1402"/>
      <c r="Q145" s="1403"/>
      <c r="R145" s="1404"/>
      <c r="S145" s="559"/>
      <c r="T145" s="556"/>
      <c r="U145" s="556"/>
      <c r="V145" s="556"/>
      <c r="W145" s="556"/>
      <c r="X145" s="17"/>
      <c r="Y145" s="555"/>
      <c r="Z145" s="17"/>
      <c r="AA145" s="82"/>
      <c r="AB145" s="82"/>
      <c r="AC145" s="558"/>
      <c r="AD145" s="558"/>
      <c r="AE145" s="558"/>
      <c r="AF145" s="309"/>
      <c r="AG145" s="309"/>
      <c r="AK145" s="95"/>
      <c r="AL145" s="82"/>
      <c r="AM145" s="2"/>
    </row>
    <row r="146" spans="1:39" ht="22.5" customHeight="1" thickBot="1" x14ac:dyDescent="0.2">
      <c r="A146" s="323"/>
      <c r="B146" s="1370"/>
      <c r="C146" s="1420"/>
      <c r="D146" s="1318" t="s">
        <v>205</v>
      </c>
      <c r="E146" s="1319"/>
      <c r="F146" s="1320"/>
      <c r="G146" s="1321"/>
      <c r="H146" s="552" t="s">
        <v>206</v>
      </c>
      <c r="I146" s="1322" t="s">
        <v>9</v>
      </c>
      <c r="J146" s="1323"/>
      <c r="K146" s="1367"/>
      <c r="L146" s="1368"/>
      <c r="M146" s="1368"/>
      <c r="N146" s="1369"/>
      <c r="O146" s="777"/>
      <c r="P146" s="512" t="s">
        <v>14</v>
      </c>
      <c r="Q146" s="778"/>
      <c r="R146" s="549" t="s">
        <v>13</v>
      </c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309"/>
      <c r="AG146" s="309"/>
    </row>
    <row r="147" spans="1:39" ht="18.75" customHeight="1" thickTop="1" thickBot="1" x14ac:dyDescent="0.2">
      <c r="A147" s="323"/>
      <c r="B147" s="1370"/>
      <c r="C147" s="1420"/>
      <c r="D147" s="1322" t="s">
        <v>207</v>
      </c>
      <c r="E147" s="1422"/>
      <c r="F147" s="1422"/>
      <c r="G147" s="1422"/>
      <c r="H147" s="1422"/>
      <c r="I147" s="1422"/>
      <c r="J147" s="1422"/>
      <c r="K147" s="1323"/>
      <c r="L147" s="1425" t="s">
        <v>208</v>
      </c>
      <c r="M147" s="1323"/>
      <c r="N147" s="1425" t="s">
        <v>209</v>
      </c>
      <c r="O147" s="1323"/>
      <c r="P147" s="1425" t="s">
        <v>210</v>
      </c>
      <c r="Q147" s="1422"/>
      <c r="R147" s="1426"/>
      <c r="S147" s="560"/>
      <c r="T147" s="1334" t="s">
        <v>211</v>
      </c>
      <c r="U147" s="1335"/>
      <c r="V147" s="1281" t="s">
        <v>212</v>
      </c>
      <c r="W147" s="1282"/>
      <c r="X147" s="1282"/>
      <c r="Y147" s="1282"/>
      <c r="Z147" s="1282"/>
      <c r="AA147" s="1282"/>
      <c r="AB147" s="1336"/>
      <c r="AC147" s="1281" t="s">
        <v>213</v>
      </c>
      <c r="AD147" s="1282"/>
      <c r="AE147" s="1283"/>
      <c r="AF147" s="323" t="str">
        <f>IF(AND(F85="分ける",D148&lt;&gt;"",T148=""),"×","○")</f>
        <v>○</v>
      </c>
      <c r="AG147" s="578" t="str">
        <f>IF(AND(AF147="○",AF148="○",AF149="○",AF150="○"),"○","×")</f>
        <v>○</v>
      </c>
    </row>
    <row r="148" spans="1:39" ht="22.5" customHeight="1" x14ac:dyDescent="0.15">
      <c r="A148" s="309" t="str">
        <f>IF((OR(AND(D148&lt;&gt;"",L148&lt;&gt;"",N148&lt;&gt;""),AND(D148="",L148="",N148=""))),"○","×")</f>
        <v>○</v>
      </c>
      <c r="B148" s="1370"/>
      <c r="C148" s="1420"/>
      <c r="D148" s="1284"/>
      <c r="E148" s="1285"/>
      <c r="F148" s="1285"/>
      <c r="G148" s="1285"/>
      <c r="H148" s="1285"/>
      <c r="I148" s="1285"/>
      <c r="J148" s="1285"/>
      <c r="K148" s="1286"/>
      <c r="L148" s="1378"/>
      <c r="M148" s="1235"/>
      <c r="N148" s="1379"/>
      <c r="O148" s="1380"/>
      <c r="P148" s="1381">
        <f>L148*N148</f>
        <v>0</v>
      </c>
      <c r="Q148" s="1382"/>
      <c r="R148" s="1383"/>
      <c r="S148" s="560"/>
      <c r="T148" s="1347"/>
      <c r="U148" s="1348"/>
      <c r="V148" s="1349"/>
      <c r="W148" s="1350"/>
      <c r="X148" s="1350"/>
      <c r="Y148" s="1350"/>
      <c r="Z148" s="1350"/>
      <c r="AA148" s="1350"/>
      <c r="AB148" s="1351"/>
      <c r="AC148" s="1384"/>
      <c r="AD148" s="1385"/>
      <c r="AE148" s="1386"/>
      <c r="AF148" s="323" t="str">
        <f>IF((OR(AND(T148&lt;&gt;"",V148&lt;&gt;""),AND(T148="",V148=""))),"○","×")</f>
        <v>○</v>
      </c>
      <c r="AG148" s="309"/>
      <c r="AH148" s="53"/>
      <c r="AI148" s="53"/>
    </row>
    <row r="149" spans="1:39" ht="22.5" customHeight="1" x14ac:dyDescent="0.15">
      <c r="A149" s="309" t="str">
        <f>IF((OR(AND(D149&lt;&gt;"",L149&lt;&gt;"",N149&lt;&gt;""),AND(D149="",L149="",N149=""))),"○","×")</f>
        <v>○</v>
      </c>
      <c r="B149" s="1370"/>
      <c r="C149" s="1420"/>
      <c r="D149" s="1375"/>
      <c r="E149" s="1376"/>
      <c r="F149" s="1376"/>
      <c r="G149" s="1376"/>
      <c r="H149" s="1376"/>
      <c r="I149" s="1376"/>
      <c r="J149" s="1376"/>
      <c r="K149" s="1377"/>
      <c r="L149" s="1340"/>
      <c r="M149" s="1341"/>
      <c r="N149" s="1342"/>
      <c r="O149" s="1343"/>
      <c r="P149" s="1344">
        <f>L149*N149</f>
        <v>0</v>
      </c>
      <c r="Q149" s="1345"/>
      <c r="R149" s="1346"/>
      <c r="S149" s="560"/>
      <c r="T149" s="1347"/>
      <c r="U149" s="1348"/>
      <c r="V149" s="1349"/>
      <c r="W149" s="1350"/>
      <c r="X149" s="1350"/>
      <c r="Y149" s="1350"/>
      <c r="Z149" s="1350"/>
      <c r="AA149" s="1350"/>
      <c r="AB149" s="1351"/>
      <c r="AC149" s="1405"/>
      <c r="AD149" s="1406"/>
      <c r="AE149" s="1407"/>
      <c r="AF149" s="323" t="str">
        <f>IF((OR(AND(T149&lt;&gt;"",V149&lt;&gt;""),AND(T149="",V149=""))),"○","×")</f>
        <v>○</v>
      </c>
      <c r="AG149" s="309"/>
      <c r="AK149" s="2"/>
    </row>
    <row r="150" spans="1:39" ht="22.5" customHeight="1" thickBot="1" x14ac:dyDescent="0.2">
      <c r="A150" s="309" t="str">
        <f>IF((OR(AND(D150&lt;&gt;"",L150&lt;&gt;"",N150&lt;&gt;""),AND(D150="",L150="",N150=""))),"○","×")</f>
        <v>○</v>
      </c>
      <c r="B150" s="1370"/>
      <c r="C150" s="1420"/>
      <c r="D150" s="1375"/>
      <c r="E150" s="1376"/>
      <c r="F150" s="1376"/>
      <c r="G150" s="1376"/>
      <c r="H150" s="1376"/>
      <c r="I150" s="1376"/>
      <c r="J150" s="1376"/>
      <c r="K150" s="1377"/>
      <c r="L150" s="1340"/>
      <c r="M150" s="1341"/>
      <c r="N150" s="1342"/>
      <c r="O150" s="1343"/>
      <c r="P150" s="1344">
        <f>L150*N150</f>
        <v>0</v>
      </c>
      <c r="Q150" s="1345"/>
      <c r="R150" s="1346"/>
      <c r="S150" s="560"/>
      <c r="T150" s="1387"/>
      <c r="U150" s="1388"/>
      <c r="V150" s="1389"/>
      <c r="W150" s="1390"/>
      <c r="X150" s="1390"/>
      <c r="Y150" s="1390"/>
      <c r="Z150" s="1390"/>
      <c r="AA150" s="1390"/>
      <c r="AB150" s="1391"/>
      <c r="AC150" s="1392"/>
      <c r="AD150" s="1393"/>
      <c r="AE150" s="1394"/>
      <c r="AF150" s="323" t="str">
        <f>IF((OR(AND(T150&lt;&gt;"",V150&lt;&gt;""),AND(T150="",V150=""))),"○","×")</f>
        <v>○</v>
      </c>
      <c r="AG150" s="309"/>
      <c r="AJ150" s="53"/>
      <c r="AK150" s="98"/>
    </row>
    <row r="151" spans="1:39" ht="22.5" customHeight="1" thickTop="1" thickBot="1" x14ac:dyDescent="0.2">
      <c r="A151" s="309" t="str">
        <f>IF((OR(AND(D151&lt;&gt;"",L151&lt;&gt;"",N151&lt;&gt;""),AND(D151="",L151="",N151=""))),"○","×")</f>
        <v>○</v>
      </c>
      <c r="B151" s="1370"/>
      <c r="C151" s="1420"/>
      <c r="D151" s="1375"/>
      <c r="E151" s="1376"/>
      <c r="F151" s="1376"/>
      <c r="G151" s="1376"/>
      <c r="H151" s="1376"/>
      <c r="I151" s="1376"/>
      <c r="J151" s="1376"/>
      <c r="K151" s="1377"/>
      <c r="L151" s="1340"/>
      <c r="M151" s="1341"/>
      <c r="N151" s="1342"/>
      <c r="O151" s="1343"/>
      <c r="P151" s="1344">
        <f>L151*N151</f>
        <v>0</v>
      </c>
      <c r="Q151" s="1345"/>
      <c r="R151" s="1346"/>
      <c r="S151" s="307" t="str">
        <f>IF(AND(T151=U151,U151=V151,T151=V151),"○","×")</f>
        <v>○</v>
      </c>
      <c r="T151" s="308">
        <f>COUNTA(D148,D149,D150,D151,D152)</f>
        <v>0</v>
      </c>
      <c r="U151" s="308">
        <f>COUNTA(L148,L149,L150,L151,L152)</f>
        <v>0</v>
      </c>
      <c r="V151" s="308">
        <f>COUNTA(N148,N149,N150,N151,N152)</f>
        <v>0</v>
      </c>
      <c r="W151" s="82"/>
      <c r="X151" s="82"/>
      <c r="Y151" s="82"/>
      <c r="Z151" s="82"/>
      <c r="AA151" s="82"/>
      <c r="AB151" s="82"/>
      <c r="AC151" s="82"/>
      <c r="AD151" s="82"/>
      <c r="AE151" s="82"/>
      <c r="AF151" s="309"/>
      <c r="AG151" s="309"/>
      <c r="AK151" s="95"/>
      <c r="AL151" s="82"/>
      <c r="AM151" s="2"/>
    </row>
    <row r="152" spans="1:39" ht="22.5" customHeight="1" thickBot="1" x14ac:dyDescent="0.2">
      <c r="A152" s="309" t="str">
        <f>IF((OR(AND(D152&lt;&gt;"",L152&lt;&gt;"",N152&lt;&gt;""),AND(D152="",L152="",N152=""))),"○","×")</f>
        <v>○</v>
      </c>
      <c r="B152" s="1370"/>
      <c r="C152" s="1421"/>
      <c r="D152" s="1408"/>
      <c r="E152" s="1409"/>
      <c r="F152" s="1409"/>
      <c r="G152" s="1409"/>
      <c r="H152" s="1409"/>
      <c r="I152" s="1409"/>
      <c r="J152" s="1409"/>
      <c r="K152" s="1410"/>
      <c r="L152" s="1411"/>
      <c r="M152" s="1412"/>
      <c r="N152" s="1413"/>
      <c r="O152" s="1414"/>
      <c r="P152" s="1395">
        <f>L152*N152</f>
        <v>0</v>
      </c>
      <c r="Q152" s="1396"/>
      <c r="R152" s="1397"/>
      <c r="S152" s="576" t="s">
        <v>220</v>
      </c>
      <c r="T152" s="1371">
        <f>SUM(P148:R152)</f>
        <v>0</v>
      </c>
      <c r="U152" s="1372"/>
      <c r="V152" s="1372"/>
      <c r="W152" s="20" t="s">
        <v>15</v>
      </c>
      <c r="X152" s="82"/>
      <c r="Y152" s="82"/>
      <c r="Z152" s="82"/>
      <c r="AA152" s="82"/>
      <c r="AB152" s="82"/>
      <c r="AC152" s="82"/>
      <c r="AD152" s="82"/>
      <c r="AE152" s="82"/>
      <c r="AF152" s="309"/>
      <c r="AG152" s="309"/>
    </row>
    <row r="153" spans="1:39" ht="7.5" customHeight="1" thickBot="1" x14ac:dyDescent="0.2">
      <c r="A153" s="323"/>
      <c r="B153" s="82"/>
      <c r="C153" s="577"/>
      <c r="D153" s="566"/>
      <c r="E153" s="566"/>
      <c r="F153" s="566"/>
      <c r="G153" s="566"/>
      <c r="H153" s="566"/>
      <c r="I153" s="566"/>
      <c r="J153" s="566"/>
      <c r="K153" s="566"/>
      <c r="L153" s="566"/>
      <c r="M153" s="566"/>
      <c r="N153" s="566"/>
      <c r="O153" s="566"/>
      <c r="P153" s="566"/>
      <c r="Q153" s="566"/>
      <c r="R153" s="566"/>
      <c r="S153" s="567"/>
      <c r="T153" s="567"/>
      <c r="U153" s="567"/>
      <c r="V153" s="567"/>
      <c r="W153" s="567"/>
      <c r="X153" s="568"/>
      <c r="Y153" s="568"/>
      <c r="Z153" s="568"/>
      <c r="AA153" s="82"/>
      <c r="AB153" s="82"/>
      <c r="AC153" s="82"/>
      <c r="AD153" s="82"/>
      <c r="AE153" s="82"/>
      <c r="AF153" s="309"/>
      <c r="AG153" s="309"/>
      <c r="AJ153" s="82"/>
      <c r="AK153" s="2"/>
    </row>
    <row r="154" spans="1:39" ht="26.25" customHeight="1" thickBot="1" x14ac:dyDescent="0.2">
      <c r="A154" s="323" t="str">
        <f>IF(OR(AND(F154="",F155="",K155="",O155="",Q155="",D157),AND(F154&lt;&gt;"",F155&lt;&gt;"",K155&lt;&gt;"",O155&lt;&gt;"",Q155&lt;&gt;"",D157&lt;&gt;"")),"○","×")</f>
        <v>○</v>
      </c>
      <c r="B154" s="1370" t="str">
        <f>IF(AND(A157="○",A158="○",A159="○",A160="○",A161="○",A154="○",S160="○",AG156="○"),"○","×")</f>
        <v>○</v>
      </c>
      <c r="C154" s="1419" t="s">
        <v>229</v>
      </c>
      <c r="D154" s="1322" t="s">
        <v>203</v>
      </c>
      <c r="E154" s="1323"/>
      <c r="F154" s="1398"/>
      <c r="G154" s="1399"/>
      <c r="H154" s="1399"/>
      <c r="I154" s="1399"/>
      <c r="J154" s="1399"/>
      <c r="K154" s="1400"/>
      <c r="L154" s="1401" t="s">
        <v>204</v>
      </c>
      <c r="M154" s="1401"/>
      <c r="N154" s="1401"/>
      <c r="O154" s="1401"/>
      <c r="P154" s="1402"/>
      <c r="Q154" s="1403"/>
      <c r="R154" s="1404"/>
      <c r="S154" s="559"/>
      <c r="T154" s="556"/>
      <c r="U154" s="556"/>
      <c r="V154" s="556"/>
      <c r="W154" s="556"/>
      <c r="X154" s="17"/>
      <c r="Y154" s="555"/>
      <c r="Z154" s="17"/>
      <c r="AA154" s="82"/>
      <c r="AB154" s="82"/>
      <c r="AC154" s="558"/>
      <c r="AD154" s="558"/>
      <c r="AE154" s="558"/>
      <c r="AF154" s="309"/>
      <c r="AG154" s="309"/>
      <c r="AK154" s="95"/>
      <c r="AL154" s="82"/>
      <c r="AM154" s="2"/>
    </row>
    <row r="155" spans="1:39" ht="22.5" customHeight="1" thickBot="1" x14ac:dyDescent="0.2">
      <c r="A155" s="323"/>
      <c r="B155" s="1370"/>
      <c r="C155" s="1420"/>
      <c r="D155" s="1318" t="s">
        <v>205</v>
      </c>
      <c r="E155" s="1319"/>
      <c r="F155" s="1320"/>
      <c r="G155" s="1321"/>
      <c r="H155" s="552" t="s">
        <v>206</v>
      </c>
      <c r="I155" s="1322" t="s">
        <v>9</v>
      </c>
      <c r="J155" s="1323"/>
      <c r="K155" s="1367"/>
      <c r="L155" s="1368"/>
      <c r="M155" s="1368"/>
      <c r="N155" s="1369"/>
      <c r="O155" s="777"/>
      <c r="P155" s="512" t="s">
        <v>14</v>
      </c>
      <c r="Q155" s="778"/>
      <c r="R155" s="549" t="s">
        <v>13</v>
      </c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309"/>
      <c r="AG155" s="309"/>
    </row>
    <row r="156" spans="1:39" ht="18.75" customHeight="1" thickTop="1" thickBot="1" x14ac:dyDescent="0.2">
      <c r="A156" s="323"/>
      <c r="B156" s="1370"/>
      <c r="C156" s="1420"/>
      <c r="D156" s="1322" t="s">
        <v>207</v>
      </c>
      <c r="E156" s="1422"/>
      <c r="F156" s="1422"/>
      <c r="G156" s="1422"/>
      <c r="H156" s="1422"/>
      <c r="I156" s="1422"/>
      <c r="J156" s="1422"/>
      <c r="K156" s="1323"/>
      <c r="L156" s="1425" t="s">
        <v>208</v>
      </c>
      <c r="M156" s="1323"/>
      <c r="N156" s="1425" t="s">
        <v>209</v>
      </c>
      <c r="O156" s="1323"/>
      <c r="P156" s="1425" t="s">
        <v>210</v>
      </c>
      <c r="Q156" s="1422"/>
      <c r="R156" s="1426"/>
      <c r="S156" s="560"/>
      <c r="T156" s="1334" t="s">
        <v>211</v>
      </c>
      <c r="U156" s="1335"/>
      <c r="V156" s="1281" t="s">
        <v>212</v>
      </c>
      <c r="W156" s="1282"/>
      <c r="X156" s="1282"/>
      <c r="Y156" s="1282"/>
      <c r="Z156" s="1282"/>
      <c r="AA156" s="1282"/>
      <c r="AB156" s="1336"/>
      <c r="AC156" s="1281" t="s">
        <v>213</v>
      </c>
      <c r="AD156" s="1282"/>
      <c r="AE156" s="1283"/>
      <c r="AF156" s="323" t="str">
        <f>IF(AND(F85="分ける",D157&lt;&gt;"",T157=""),"×","○")</f>
        <v>○</v>
      </c>
      <c r="AG156" s="578" t="str">
        <f>IF(AND(AF156="○",AF157="○",AF158="○",AF159="○"),"○","×")</f>
        <v>○</v>
      </c>
    </row>
    <row r="157" spans="1:39" ht="22.5" customHeight="1" x14ac:dyDescent="0.15">
      <c r="A157" s="309" t="str">
        <f>IF((OR(AND(D157&lt;&gt;"",L157&lt;&gt;"",N157&lt;&gt;""),AND(D157="",L157="",N157=""))),"○","×")</f>
        <v>○</v>
      </c>
      <c r="B157" s="1370"/>
      <c r="C157" s="1420"/>
      <c r="D157" s="1284"/>
      <c r="E157" s="1285"/>
      <c r="F157" s="1285"/>
      <c r="G157" s="1285"/>
      <c r="H157" s="1285"/>
      <c r="I157" s="1285"/>
      <c r="J157" s="1285"/>
      <c r="K157" s="1286"/>
      <c r="L157" s="1378"/>
      <c r="M157" s="1235"/>
      <c r="N157" s="1379"/>
      <c r="O157" s="1380"/>
      <c r="P157" s="1381">
        <f>L157*N157</f>
        <v>0</v>
      </c>
      <c r="Q157" s="1382"/>
      <c r="R157" s="1383"/>
      <c r="S157" s="560"/>
      <c r="T157" s="1347"/>
      <c r="U157" s="1348"/>
      <c r="V157" s="1349"/>
      <c r="W157" s="1350"/>
      <c r="X157" s="1350"/>
      <c r="Y157" s="1350"/>
      <c r="Z157" s="1350"/>
      <c r="AA157" s="1350"/>
      <c r="AB157" s="1351"/>
      <c r="AC157" s="1384"/>
      <c r="AD157" s="1385"/>
      <c r="AE157" s="1386"/>
      <c r="AF157" s="323" t="str">
        <f>IF((OR(AND(T157&lt;&gt;"",V157&lt;&gt;""),AND(T157="",V157=""))),"○","×")</f>
        <v>○</v>
      </c>
      <c r="AG157" s="309"/>
      <c r="AH157" s="53"/>
      <c r="AI157" s="53"/>
    </row>
    <row r="158" spans="1:39" ht="22.5" customHeight="1" x14ac:dyDescent="0.15">
      <c r="A158" s="309" t="str">
        <f>IF((OR(AND(D158&lt;&gt;"",L158&lt;&gt;"",N158&lt;&gt;""),AND(D158="",L158="",N158=""))),"○","×")</f>
        <v>○</v>
      </c>
      <c r="B158" s="1370"/>
      <c r="C158" s="1420"/>
      <c r="D158" s="1375"/>
      <c r="E158" s="1376"/>
      <c r="F158" s="1376"/>
      <c r="G158" s="1376"/>
      <c r="H158" s="1376"/>
      <c r="I158" s="1376"/>
      <c r="J158" s="1376"/>
      <c r="K158" s="1377"/>
      <c r="L158" s="1340"/>
      <c r="M158" s="1341"/>
      <c r="N158" s="1342"/>
      <c r="O158" s="1343"/>
      <c r="P158" s="1344">
        <f>L158*N158</f>
        <v>0</v>
      </c>
      <c r="Q158" s="1345"/>
      <c r="R158" s="1346"/>
      <c r="S158" s="560"/>
      <c r="T158" s="1347"/>
      <c r="U158" s="1348"/>
      <c r="V158" s="1349"/>
      <c r="W158" s="1350"/>
      <c r="X158" s="1350"/>
      <c r="Y158" s="1350"/>
      <c r="Z158" s="1350"/>
      <c r="AA158" s="1350"/>
      <c r="AB158" s="1351"/>
      <c r="AC158" s="1405"/>
      <c r="AD158" s="1406"/>
      <c r="AE158" s="1407"/>
      <c r="AF158" s="323" t="str">
        <f>IF((OR(AND(T158&lt;&gt;"",V158&lt;&gt;""),AND(T158="",V158=""))),"○","×")</f>
        <v>○</v>
      </c>
      <c r="AG158" s="309"/>
      <c r="AK158" s="2"/>
    </row>
    <row r="159" spans="1:39" ht="22.5" customHeight="1" thickBot="1" x14ac:dyDescent="0.2">
      <c r="A159" s="309" t="str">
        <f>IF((OR(AND(D159&lt;&gt;"",L159&lt;&gt;"",N159&lt;&gt;""),AND(D159="",L159="",N159=""))),"○","×")</f>
        <v>○</v>
      </c>
      <c r="B159" s="1370"/>
      <c r="C159" s="1420"/>
      <c r="D159" s="1375"/>
      <c r="E159" s="1376"/>
      <c r="F159" s="1376"/>
      <c r="G159" s="1376"/>
      <c r="H159" s="1376"/>
      <c r="I159" s="1376"/>
      <c r="J159" s="1376"/>
      <c r="K159" s="1377"/>
      <c r="L159" s="1340"/>
      <c r="M159" s="1341"/>
      <c r="N159" s="1342"/>
      <c r="O159" s="1343"/>
      <c r="P159" s="1344">
        <f>L159*N159</f>
        <v>0</v>
      </c>
      <c r="Q159" s="1345"/>
      <c r="R159" s="1346"/>
      <c r="S159" s="560"/>
      <c r="T159" s="1387"/>
      <c r="U159" s="1388"/>
      <c r="V159" s="1389"/>
      <c r="W159" s="1390"/>
      <c r="X159" s="1390"/>
      <c r="Y159" s="1390"/>
      <c r="Z159" s="1390"/>
      <c r="AA159" s="1390"/>
      <c r="AB159" s="1391"/>
      <c r="AC159" s="1392"/>
      <c r="AD159" s="1393"/>
      <c r="AE159" s="1394"/>
      <c r="AF159" s="323" t="str">
        <f>IF((OR(AND(T159&lt;&gt;"",V159&lt;&gt;""),AND(T159="",V159=""))),"○","×")</f>
        <v>○</v>
      </c>
      <c r="AG159" s="309"/>
      <c r="AJ159" s="53"/>
      <c r="AK159" s="98"/>
    </row>
    <row r="160" spans="1:39" ht="22.5" customHeight="1" thickTop="1" thickBot="1" x14ac:dyDescent="0.2">
      <c r="A160" s="309" t="str">
        <f>IF((OR(AND(D160&lt;&gt;"",L160&lt;&gt;"",N160&lt;&gt;""),AND(D160="",L160="",N160=""))),"○","×")</f>
        <v>○</v>
      </c>
      <c r="B160" s="1370"/>
      <c r="C160" s="1420"/>
      <c r="D160" s="1375"/>
      <c r="E160" s="1376"/>
      <c r="F160" s="1376"/>
      <c r="G160" s="1376"/>
      <c r="H160" s="1376"/>
      <c r="I160" s="1376"/>
      <c r="J160" s="1376"/>
      <c r="K160" s="1377"/>
      <c r="L160" s="1340"/>
      <c r="M160" s="1341"/>
      <c r="N160" s="1342"/>
      <c r="O160" s="1343"/>
      <c r="P160" s="1344">
        <f>L160*N160</f>
        <v>0</v>
      </c>
      <c r="Q160" s="1345"/>
      <c r="R160" s="1346"/>
      <c r="S160" s="307" t="str">
        <f>IF(AND(T160=U160,U160=V160,T160=V160),"○","×")</f>
        <v>○</v>
      </c>
      <c r="T160" s="308">
        <f>COUNTA(D157,D158,D159,D160,D161)</f>
        <v>0</v>
      </c>
      <c r="U160" s="308">
        <f>COUNTA(L157,L158,L159,L160,L161)</f>
        <v>0</v>
      </c>
      <c r="V160" s="308">
        <f>COUNTA(N157,N158,N159,N160,N161)</f>
        <v>0</v>
      </c>
      <c r="W160" s="82"/>
      <c r="X160" s="82"/>
      <c r="Y160" s="82"/>
      <c r="Z160" s="82"/>
      <c r="AA160" s="82"/>
      <c r="AB160" s="82"/>
      <c r="AC160" s="82"/>
      <c r="AD160" s="82"/>
      <c r="AE160" s="82"/>
      <c r="AF160" s="309"/>
      <c r="AG160" s="309"/>
      <c r="AK160" s="95"/>
      <c r="AL160" s="82"/>
      <c r="AM160" s="2"/>
    </row>
    <row r="161" spans="1:45" ht="22.5" customHeight="1" thickBot="1" x14ac:dyDescent="0.2">
      <c r="A161" s="309" t="str">
        <f>IF((OR(AND(D161&lt;&gt;"",L161&lt;&gt;"",N161&lt;&gt;""),AND(D161="",L161="",N161=""))),"○","×")</f>
        <v>○</v>
      </c>
      <c r="B161" s="1370"/>
      <c r="C161" s="1421"/>
      <c r="D161" s="1408"/>
      <c r="E161" s="1409"/>
      <c r="F161" s="1409"/>
      <c r="G161" s="1409"/>
      <c r="H161" s="1409"/>
      <c r="I161" s="1409"/>
      <c r="J161" s="1409"/>
      <c r="K161" s="1410"/>
      <c r="L161" s="1411"/>
      <c r="M161" s="1412"/>
      <c r="N161" s="1413"/>
      <c r="O161" s="1414"/>
      <c r="P161" s="1395">
        <f>L161*N161</f>
        <v>0</v>
      </c>
      <c r="Q161" s="1396"/>
      <c r="R161" s="1397"/>
      <c r="S161" s="576" t="s">
        <v>220</v>
      </c>
      <c r="T161" s="1371">
        <f>SUM(P157:R161)</f>
        <v>0</v>
      </c>
      <c r="U161" s="1372"/>
      <c r="V161" s="1372"/>
      <c r="W161" s="20" t="s">
        <v>15</v>
      </c>
      <c r="X161" s="82"/>
      <c r="Y161" s="82"/>
      <c r="Z161" s="82"/>
      <c r="AA161" s="82"/>
      <c r="AB161" s="82"/>
      <c r="AC161" s="82"/>
      <c r="AD161" s="82"/>
      <c r="AE161" s="82"/>
      <c r="AF161" s="309"/>
      <c r="AG161" s="309"/>
    </row>
    <row r="162" spans="1:45" s="82" customFormat="1" ht="15" customHeight="1" x14ac:dyDescent="0.15">
      <c r="A162" s="323"/>
      <c r="B162" s="547"/>
      <c r="C162" s="571"/>
      <c r="D162" s="572"/>
      <c r="E162" s="572"/>
      <c r="F162" s="572"/>
      <c r="G162" s="572"/>
      <c r="H162" s="572"/>
      <c r="I162" s="572"/>
      <c r="J162" s="572"/>
      <c r="K162" s="572"/>
      <c r="L162" s="573"/>
      <c r="M162" s="573"/>
      <c r="N162" s="574"/>
      <c r="O162" s="574"/>
      <c r="P162" s="570"/>
      <c r="Q162" s="570"/>
      <c r="R162" s="570"/>
      <c r="S162" s="575"/>
      <c r="T162" s="570"/>
      <c r="U162" s="570"/>
      <c r="V162" s="570"/>
      <c r="W162" s="569"/>
      <c r="AF162" s="323"/>
      <c r="AG162" s="323"/>
    </row>
    <row r="163" spans="1:45" ht="30" customHeight="1" thickBot="1" x14ac:dyDescent="0.2">
      <c r="B163" s="1314" t="s">
        <v>215</v>
      </c>
      <c r="C163" s="1314"/>
      <c r="D163" s="1314"/>
      <c r="E163" s="1314"/>
      <c r="F163" s="1314"/>
      <c r="G163" s="1314"/>
      <c r="H163" s="1314"/>
      <c r="K163" s="10"/>
      <c r="M163" s="10"/>
      <c r="N163" s="10"/>
      <c r="AB163" s="95"/>
      <c r="AC163" s="53"/>
      <c r="AD163" s="53"/>
      <c r="AF163" s="318"/>
      <c r="AG163" s="309"/>
    </row>
    <row r="164" spans="1:45" ht="30" customHeight="1" thickTop="1" thickBot="1" x14ac:dyDescent="0.2">
      <c r="B164" s="438"/>
      <c r="C164" s="1315" t="s">
        <v>216</v>
      </c>
      <c r="D164" s="1316"/>
      <c r="E164" s="1316"/>
      <c r="F164" s="1316"/>
      <c r="G164" s="1316"/>
      <c r="H164" s="1316"/>
      <c r="I164" s="1316"/>
      <c r="J164" s="1316"/>
      <c r="K164" s="1316"/>
      <c r="L164" s="1316"/>
      <c r="M164" s="1316"/>
      <c r="N164" s="1316"/>
      <c r="O164" s="1316"/>
      <c r="P164" s="1316"/>
      <c r="Q164" s="1316"/>
      <c r="R164" s="1316"/>
      <c r="S164" s="1316"/>
      <c r="T164" s="1316"/>
      <c r="U164" s="1316"/>
      <c r="V164" s="1316"/>
      <c r="W164" s="1316"/>
      <c r="X164" s="1316"/>
      <c r="Y164" s="1316"/>
      <c r="Z164" s="1317"/>
      <c r="AA164" s="548"/>
      <c r="AB164" s="95"/>
      <c r="AC164" s="53"/>
      <c r="AD164" s="53"/>
      <c r="AF164" s="318"/>
      <c r="AG164" s="309"/>
    </row>
    <row r="165" spans="1:45" s="23" customFormat="1" ht="7.5" customHeight="1" thickTop="1" thickBot="1" x14ac:dyDescent="0.25">
      <c r="B165" s="10"/>
      <c r="C165" s="17"/>
      <c r="D165" s="17"/>
      <c r="E165" s="17"/>
      <c r="F165" s="17"/>
      <c r="G165" s="49"/>
      <c r="H165" s="49"/>
      <c r="I165" s="546"/>
      <c r="J165" s="442"/>
      <c r="K165" s="442"/>
      <c r="L165" s="442"/>
      <c r="M165" s="442"/>
      <c r="N165" s="442"/>
      <c r="O165" s="442"/>
      <c r="P165" s="442"/>
      <c r="Q165" s="442"/>
      <c r="R165" s="442"/>
      <c r="S165" s="442"/>
      <c r="T165" s="442"/>
      <c r="U165" s="442"/>
      <c r="V165" s="442"/>
      <c r="W165" s="442"/>
      <c r="X165" s="442"/>
      <c r="Y165" s="442"/>
      <c r="Z165" s="442"/>
      <c r="AA165" s="321"/>
      <c r="AB165" s="322"/>
      <c r="AC165" s="322"/>
      <c r="AD165" s="323"/>
      <c r="AE165" s="309"/>
      <c r="AF165" s="309"/>
      <c r="AG165" s="309"/>
      <c r="AH165" s="47"/>
      <c r="AI165" s="10"/>
      <c r="AJ165" s="10"/>
      <c r="AK165" s="2"/>
      <c r="AL165" s="10"/>
      <c r="AM165" s="10"/>
      <c r="AN165" s="10"/>
      <c r="AO165" s="10"/>
      <c r="AP165" s="10"/>
      <c r="AQ165" s="10"/>
      <c r="AR165" s="10"/>
      <c r="AS165" s="10"/>
    </row>
    <row r="166" spans="1:45" s="23" customFormat="1" ht="30" customHeight="1" thickBot="1" x14ac:dyDescent="0.2">
      <c r="B166" s="459" t="str">
        <f>IF(F166="","×","○")</f>
        <v>○</v>
      </c>
      <c r="C166" s="1427" t="s">
        <v>33</v>
      </c>
      <c r="D166" s="1428"/>
      <c r="E166" s="1429"/>
      <c r="F166" s="1418" t="s">
        <v>316</v>
      </c>
      <c r="G166" s="1181"/>
      <c r="H166" s="1181"/>
      <c r="I166" s="1182"/>
      <c r="J166" s="544"/>
      <c r="K166" s="545"/>
      <c r="L166" s="545"/>
      <c r="M166" s="545"/>
      <c r="N166" s="545"/>
      <c r="O166" s="545"/>
      <c r="P166" s="545"/>
      <c r="Q166" s="545"/>
      <c r="R166" s="545"/>
      <c r="S166" s="545"/>
      <c r="T166" s="545"/>
      <c r="U166" s="545"/>
      <c r="V166" s="545"/>
      <c r="W166" s="545"/>
      <c r="X166" s="545"/>
      <c r="Y166" s="545"/>
      <c r="Z166" s="545"/>
      <c r="AA166" s="545"/>
      <c r="AB166" s="545"/>
      <c r="AC166" s="545"/>
      <c r="AD166" s="545"/>
      <c r="AE166" s="545"/>
      <c r="AF166" s="579"/>
      <c r="AG166" s="579"/>
      <c r="AH166" s="181"/>
      <c r="AI166" s="181"/>
      <c r="AJ166" s="10"/>
      <c r="AK166" s="2"/>
      <c r="AL166" s="10"/>
      <c r="AM166" s="10"/>
      <c r="AN166" s="10"/>
      <c r="AO166" s="10"/>
      <c r="AP166" s="10"/>
    </row>
    <row r="167" spans="1:45" s="23" customFormat="1" ht="7.5" customHeight="1" thickBot="1" x14ac:dyDescent="0.2">
      <c r="B167" s="10"/>
      <c r="C167" s="17"/>
      <c r="D167" s="17"/>
      <c r="E167" s="17"/>
      <c r="F167" s="17"/>
      <c r="G167" s="17"/>
      <c r="H167" s="17"/>
      <c r="I167" s="546"/>
      <c r="J167" s="1212"/>
      <c r="K167" s="1212"/>
      <c r="L167" s="1212"/>
      <c r="M167" s="1212"/>
      <c r="N167" s="1212"/>
      <c r="O167" s="1212"/>
      <c r="P167" s="1212"/>
      <c r="Q167" s="1212"/>
      <c r="R167" s="1212"/>
      <c r="S167" s="1212"/>
      <c r="T167" s="1212"/>
      <c r="U167" s="1212"/>
      <c r="V167" s="1212"/>
      <c r="W167" s="1212"/>
      <c r="X167" s="1212"/>
      <c r="Y167" s="1212"/>
      <c r="Z167" s="1212"/>
      <c r="AA167" s="1212"/>
      <c r="AB167" s="1212"/>
      <c r="AC167" s="1212"/>
      <c r="AD167" s="1212"/>
      <c r="AE167" s="1212"/>
      <c r="AF167" s="579"/>
      <c r="AG167" s="579"/>
      <c r="AH167" s="181"/>
      <c r="AI167" s="181"/>
      <c r="AJ167" s="10"/>
      <c r="AK167" s="2"/>
      <c r="AL167" s="10"/>
      <c r="AM167" s="10"/>
      <c r="AN167" s="10"/>
      <c r="AO167" s="10"/>
      <c r="AP167" s="10"/>
    </row>
    <row r="168" spans="1:45" s="23" customFormat="1" ht="30" customHeight="1" thickBot="1" x14ac:dyDescent="0.2">
      <c r="B168" s="459" t="str">
        <f>IF(OR(AND(F166&lt;&gt;"なし",F168=""),AND(F166="なし",F168&lt;&gt;"")),"×","○")</f>
        <v>○</v>
      </c>
      <c r="C168" s="1430" t="s">
        <v>218</v>
      </c>
      <c r="D168" s="1431"/>
      <c r="E168" s="1432"/>
      <c r="F168" s="1355" t="s">
        <v>324</v>
      </c>
      <c r="G168" s="1356"/>
      <c r="H168" s="1356"/>
      <c r="I168" s="1357"/>
      <c r="J168" s="544"/>
      <c r="K168" s="545"/>
      <c r="L168" s="545"/>
      <c r="M168" s="545"/>
      <c r="N168" s="545"/>
      <c r="O168" s="545"/>
      <c r="P168" s="545"/>
      <c r="Q168" s="545"/>
      <c r="R168" s="545"/>
      <c r="S168" s="545"/>
      <c r="T168" s="545"/>
      <c r="U168" s="545"/>
      <c r="V168" s="211"/>
      <c r="W168" s="211"/>
      <c r="X168" s="211"/>
      <c r="Y168" s="211"/>
      <c r="Z168" s="426"/>
      <c r="AA168" s="426"/>
      <c r="AB168" s="426"/>
      <c r="AC168" s="426"/>
      <c r="AD168" s="427"/>
      <c r="AE168" s="428"/>
      <c r="AF168" s="309"/>
      <c r="AG168" s="580"/>
      <c r="AH168" s="475"/>
      <c r="AI168" s="475"/>
      <c r="AJ168" s="475"/>
      <c r="AK168" s="475"/>
      <c r="AL168" s="475"/>
      <c r="AM168" s="475"/>
      <c r="AN168" s="476"/>
      <c r="AO168" s="471"/>
    </row>
    <row r="169" spans="1:45" s="583" customFormat="1" ht="3.75" customHeight="1" x14ac:dyDescent="0.15">
      <c r="B169" s="771"/>
      <c r="C169" s="772"/>
      <c r="D169" s="773"/>
      <c r="E169" s="773"/>
      <c r="F169" s="774"/>
      <c r="G169" s="774"/>
      <c r="H169" s="774"/>
      <c r="I169" s="774"/>
      <c r="J169" s="775"/>
      <c r="K169" s="775"/>
      <c r="L169" s="775"/>
      <c r="M169" s="584"/>
      <c r="N169" s="584"/>
      <c r="O169" s="584"/>
      <c r="P169" s="584"/>
      <c r="Q169" s="584"/>
      <c r="R169" s="584"/>
      <c r="S169" s="584"/>
      <c r="T169" s="584"/>
      <c r="U169" s="584"/>
      <c r="V169" s="585"/>
      <c r="W169" s="585"/>
      <c r="X169" s="585"/>
      <c r="Y169" s="585"/>
      <c r="Z169" s="586"/>
      <c r="AA169" s="586"/>
      <c r="AB169" s="586"/>
      <c r="AC169" s="586"/>
      <c r="AD169" s="587"/>
      <c r="AE169" s="588"/>
      <c r="AF169" s="589"/>
      <c r="AG169" s="590"/>
      <c r="AH169" s="480"/>
      <c r="AI169" s="480"/>
      <c r="AJ169" s="480"/>
      <c r="AK169" s="480"/>
      <c r="AL169" s="480"/>
      <c r="AM169" s="480"/>
      <c r="AN169" s="591"/>
      <c r="AO169" s="592"/>
    </row>
    <row r="170" spans="1:45" ht="22.5" customHeight="1" thickBot="1" x14ac:dyDescent="0.25">
      <c r="A170" s="23"/>
      <c r="B170" s="1423" t="s">
        <v>202</v>
      </c>
      <c r="C170" s="1424"/>
      <c r="D170" s="1424"/>
      <c r="E170" s="1424"/>
      <c r="F170" s="1424"/>
      <c r="G170" s="1424"/>
      <c r="H170" s="1424"/>
      <c r="I170" s="1424"/>
      <c r="J170" s="1424"/>
      <c r="K170" s="1424"/>
      <c r="L170" s="776"/>
      <c r="M170" s="550"/>
      <c r="N170" s="550"/>
      <c r="O170" s="550"/>
      <c r="P170" s="21"/>
      <c r="Q170" s="21"/>
      <c r="R170" s="21"/>
      <c r="S170" s="21"/>
      <c r="T170" s="21"/>
      <c r="U170" s="21"/>
      <c r="V170" s="21"/>
      <c r="W170" s="437"/>
      <c r="Z170" s="61"/>
      <c r="AA170" s="321"/>
      <c r="AB170" s="322"/>
      <c r="AC170" s="322"/>
      <c r="AD170" s="323"/>
      <c r="AE170" s="309"/>
      <c r="AF170" s="309"/>
      <c r="AG170" s="309"/>
      <c r="AH170" s="66"/>
      <c r="AI170" s="66"/>
      <c r="AJ170" s="47"/>
      <c r="AK170" s="42"/>
      <c r="AL170" s="23"/>
      <c r="AM170" s="23"/>
      <c r="AN170" s="23"/>
      <c r="AO170" s="23"/>
      <c r="AS170" s="23"/>
    </row>
    <row r="171" spans="1:45" ht="22.5" customHeight="1" thickBot="1" x14ac:dyDescent="0.2">
      <c r="A171" s="318" t="str">
        <f>IF(F168="分ける必要なし","×","○")</f>
        <v>○</v>
      </c>
      <c r="B171" s="1076" t="str">
        <f>IF(OR(A171="○",A172="○"),"○","×")</f>
        <v>○</v>
      </c>
      <c r="C171" s="1433" t="s">
        <v>161</v>
      </c>
      <c r="D171" s="1434"/>
      <c r="E171" s="1435"/>
      <c r="F171" s="1433" t="s">
        <v>162</v>
      </c>
      <c r="G171" s="1434"/>
      <c r="H171" s="1434"/>
      <c r="I171" s="1434"/>
      <c r="J171" s="1434"/>
      <c r="K171" s="1434"/>
      <c r="L171" s="1434"/>
      <c r="M171" s="1434"/>
      <c r="N171" s="1434"/>
      <c r="O171" s="1436"/>
      <c r="P171" s="21"/>
      <c r="Q171" s="21"/>
      <c r="R171" s="21"/>
      <c r="S171" s="21"/>
      <c r="T171" s="307" t="str">
        <f>IF(U172=V171,"○","×")</f>
        <v>×</v>
      </c>
      <c r="U171" s="562"/>
      <c r="V171" s="562"/>
      <c r="AF171" s="309"/>
      <c r="AG171" s="309"/>
      <c r="AK171" s="2"/>
      <c r="AS171" s="23"/>
    </row>
    <row r="172" spans="1:45" ht="30" customHeight="1" thickBot="1" x14ac:dyDescent="0.2">
      <c r="A172" s="309" t="str">
        <f>IF(AND(C172&lt;&gt;"",F172&lt;&gt;""),"○","×")</f>
        <v>○</v>
      </c>
      <c r="B172" s="1076"/>
      <c r="C172" s="1291" t="s">
        <v>314</v>
      </c>
      <c r="D172" s="1292"/>
      <c r="E172" s="1293"/>
      <c r="F172" s="1294" t="s">
        <v>315</v>
      </c>
      <c r="G172" s="1295"/>
      <c r="H172" s="1295"/>
      <c r="I172" s="1295"/>
      <c r="J172" s="1295"/>
      <c r="K172" s="1295"/>
      <c r="L172" s="1295"/>
      <c r="M172" s="1295"/>
      <c r="N172" s="1295"/>
      <c r="O172" s="1296"/>
      <c r="P172" s="21"/>
      <c r="Q172" s="21"/>
      <c r="R172" s="21"/>
      <c r="S172" s="21"/>
      <c r="T172" s="307" t="str">
        <f>IF(U173=V172,"○","×")</f>
        <v>○</v>
      </c>
      <c r="U172" s="1364" t="s">
        <v>201</v>
      </c>
      <c r="V172" s="1365"/>
      <c r="W172" s="1365"/>
      <c r="X172" s="1365"/>
      <c r="Y172" s="1365"/>
      <c r="Z172" s="1365"/>
      <c r="AA172" s="1365"/>
      <c r="AB172" s="1365"/>
      <c r="AC172" s="1365"/>
      <c r="AD172" s="1366"/>
      <c r="AE172" s="561"/>
      <c r="AF172" s="309"/>
      <c r="AG172" s="309"/>
      <c r="AO172" s="23"/>
      <c r="AQ172" s="23"/>
      <c r="AR172" s="23"/>
    </row>
    <row r="173" spans="1:45" ht="15" customHeight="1" thickBot="1" x14ac:dyDescent="0.3">
      <c r="B173" s="96"/>
      <c r="C173" s="443"/>
      <c r="D173" s="443"/>
      <c r="E173" s="443"/>
      <c r="F173" s="443"/>
      <c r="G173" s="443"/>
      <c r="H173" s="443"/>
      <c r="I173" s="443"/>
      <c r="J173" s="443"/>
      <c r="K173" s="443"/>
      <c r="L173" s="443"/>
      <c r="M173" s="443"/>
      <c r="N173" s="443"/>
      <c r="O173" s="443"/>
      <c r="P173" s="443"/>
      <c r="Q173" s="443"/>
      <c r="R173" s="443"/>
      <c r="S173" s="443"/>
      <c r="T173" s="443"/>
      <c r="U173" s="563"/>
      <c r="V173" s="443"/>
      <c r="W173" s="443"/>
      <c r="X173" s="443"/>
      <c r="Y173" s="443"/>
      <c r="Z173" s="443"/>
      <c r="AA173" s="321"/>
      <c r="AB173" s="322"/>
      <c r="AC173" s="322"/>
      <c r="AD173" s="323"/>
      <c r="AE173" s="309"/>
      <c r="AF173" s="309"/>
      <c r="AG173" s="309"/>
      <c r="AH173" s="95"/>
      <c r="AI173" s="95"/>
    </row>
    <row r="174" spans="1:45" ht="26.25" customHeight="1" thickBot="1" x14ac:dyDescent="0.2">
      <c r="A174" s="323" t="str">
        <f>IF(OR(F174="",F175="",K175="",O175="",Q175=""),"×","○")</f>
        <v>○</v>
      </c>
      <c r="B174" s="1076" t="str">
        <f>IF(OR(F166="なし",AND(A178="○",A179="○",A180="○",A181="○",S180="○",A174="○",AG176="○",OR(D177&lt;&gt;"",D178&lt;&gt;"",D179&lt;&gt;"",D180&lt;&gt;"",D181&lt;&gt;""))),"○","×")</f>
        <v>○</v>
      </c>
      <c r="C174" s="1437" t="s">
        <v>228</v>
      </c>
      <c r="D174" s="1322" t="s">
        <v>203</v>
      </c>
      <c r="E174" s="1323"/>
      <c r="F174" s="1398" t="s">
        <v>325</v>
      </c>
      <c r="G174" s="1399"/>
      <c r="H174" s="1399"/>
      <c r="I174" s="1399"/>
      <c r="J174" s="1399"/>
      <c r="K174" s="1400"/>
      <c r="L174" s="1401" t="s">
        <v>204</v>
      </c>
      <c r="M174" s="1401"/>
      <c r="N174" s="1401"/>
      <c r="O174" s="1401"/>
      <c r="P174" s="1402"/>
      <c r="Q174" s="1403"/>
      <c r="R174" s="1404"/>
      <c r="S174" s="559"/>
      <c r="T174" s="556"/>
      <c r="U174" s="556"/>
      <c r="V174" s="556"/>
      <c r="W174" s="556"/>
      <c r="X174" s="82"/>
      <c r="Y174" s="557"/>
      <c r="Z174" s="82"/>
      <c r="AA174" s="82"/>
      <c r="AB174" s="82"/>
      <c r="AC174" s="558"/>
      <c r="AD174" s="558"/>
      <c r="AE174" s="558"/>
      <c r="AF174" s="581"/>
      <c r="AG174" s="309"/>
      <c r="AH174" s="551"/>
    </row>
    <row r="175" spans="1:45" ht="22.5" customHeight="1" thickBot="1" x14ac:dyDescent="0.2">
      <c r="A175" s="323"/>
      <c r="B175" s="1076"/>
      <c r="C175" s="1438"/>
      <c r="D175" s="1318" t="s">
        <v>205</v>
      </c>
      <c r="E175" s="1319"/>
      <c r="F175" s="1320">
        <v>27</v>
      </c>
      <c r="G175" s="1321"/>
      <c r="H175" s="552" t="s">
        <v>206</v>
      </c>
      <c r="I175" s="1322" t="s">
        <v>9</v>
      </c>
      <c r="J175" s="1323"/>
      <c r="K175" s="1367">
        <v>45019</v>
      </c>
      <c r="L175" s="1368"/>
      <c r="M175" s="1368"/>
      <c r="N175" s="1369"/>
      <c r="O175" s="777">
        <v>13</v>
      </c>
      <c r="P175" s="512" t="s">
        <v>14</v>
      </c>
      <c r="Q175" s="778" t="s">
        <v>326</v>
      </c>
      <c r="R175" s="549" t="s">
        <v>13</v>
      </c>
      <c r="S175" s="82"/>
      <c r="T175" s="556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323"/>
      <c r="AG175" s="309"/>
      <c r="AH175" s="553"/>
    </row>
    <row r="176" spans="1:45" ht="18.75" customHeight="1" thickTop="1" thickBot="1" x14ac:dyDescent="0.2">
      <c r="A176" s="323"/>
      <c r="B176" s="1076"/>
      <c r="C176" s="1438"/>
      <c r="D176" s="1322" t="s">
        <v>207</v>
      </c>
      <c r="E176" s="1422"/>
      <c r="F176" s="1422"/>
      <c r="G176" s="1422"/>
      <c r="H176" s="1422"/>
      <c r="I176" s="1422"/>
      <c r="J176" s="1422"/>
      <c r="K176" s="1323"/>
      <c r="L176" s="1425" t="s">
        <v>208</v>
      </c>
      <c r="M176" s="1323"/>
      <c r="N176" s="1425" t="s">
        <v>209</v>
      </c>
      <c r="O176" s="1323"/>
      <c r="P176" s="1425" t="s">
        <v>210</v>
      </c>
      <c r="Q176" s="1422"/>
      <c r="R176" s="1426"/>
      <c r="S176" s="560"/>
      <c r="T176" s="1334" t="s">
        <v>211</v>
      </c>
      <c r="U176" s="1335"/>
      <c r="V176" s="1281" t="s">
        <v>212</v>
      </c>
      <c r="W176" s="1282"/>
      <c r="X176" s="1282"/>
      <c r="Y176" s="1282"/>
      <c r="Z176" s="1282"/>
      <c r="AA176" s="1282"/>
      <c r="AB176" s="1336"/>
      <c r="AC176" s="1281" t="s">
        <v>213</v>
      </c>
      <c r="AD176" s="1282"/>
      <c r="AE176" s="1283"/>
      <c r="AF176" s="323" t="str">
        <f>IF(AND(F168="分ける",T177=""),"×","○")</f>
        <v>○</v>
      </c>
      <c r="AG176" s="578" t="str">
        <f>IF(AND(AF176="○",AF177="○",AF178="○",AF179="○"),"○","×")</f>
        <v>○</v>
      </c>
      <c r="AH176" s="553"/>
    </row>
    <row r="177" spans="1:39" ht="22.5" customHeight="1" x14ac:dyDescent="0.15">
      <c r="A177" s="323"/>
      <c r="B177" s="1076"/>
      <c r="C177" s="1438"/>
      <c r="D177" s="1284" t="s">
        <v>327</v>
      </c>
      <c r="E177" s="1285"/>
      <c r="F177" s="1285"/>
      <c r="G177" s="1285"/>
      <c r="H177" s="1285"/>
      <c r="I177" s="1285"/>
      <c r="J177" s="1285"/>
      <c r="K177" s="1286"/>
      <c r="L177" s="1378">
        <v>24</v>
      </c>
      <c r="M177" s="1235"/>
      <c r="N177" s="1379">
        <v>450</v>
      </c>
      <c r="O177" s="1380"/>
      <c r="P177" s="1381">
        <f>L177*N177</f>
        <v>10800</v>
      </c>
      <c r="Q177" s="1382"/>
      <c r="R177" s="1383"/>
      <c r="S177" s="560"/>
      <c r="T177" s="1347" t="s">
        <v>314</v>
      </c>
      <c r="U177" s="1348"/>
      <c r="V177" s="1349" t="s">
        <v>315</v>
      </c>
      <c r="W177" s="1350"/>
      <c r="X177" s="1350"/>
      <c r="Y177" s="1350"/>
      <c r="Z177" s="1350"/>
      <c r="AA177" s="1350"/>
      <c r="AB177" s="1351"/>
      <c r="AC177" s="1384"/>
      <c r="AD177" s="1385"/>
      <c r="AE177" s="1386"/>
      <c r="AF177" s="323" t="str">
        <f>IF((OR(AND(T177&lt;&gt;"",V177&lt;&gt;""),AND(T177="",V177=""))),"○","×")</f>
        <v>○</v>
      </c>
      <c r="AG177" s="309"/>
      <c r="AH177" s="554"/>
    </row>
    <row r="178" spans="1:39" ht="22.5" customHeight="1" x14ac:dyDescent="0.15">
      <c r="A178" s="323" t="str">
        <f>IF((OR(AND(D178&lt;&gt;"",L178&lt;&gt;"",N178&lt;&gt;""),AND(D178="",L178="",N178=""))),"○","×")</f>
        <v>○</v>
      </c>
      <c r="B178" s="1076"/>
      <c r="C178" s="1438"/>
      <c r="D178" s="1375"/>
      <c r="E178" s="1376"/>
      <c r="F178" s="1376"/>
      <c r="G178" s="1376"/>
      <c r="H178" s="1376"/>
      <c r="I178" s="1376"/>
      <c r="J178" s="1376"/>
      <c r="K178" s="1377"/>
      <c r="L178" s="1340"/>
      <c r="M178" s="1341"/>
      <c r="N178" s="1342"/>
      <c r="O178" s="1343"/>
      <c r="P178" s="1344">
        <f>L178*N178</f>
        <v>0</v>
      </c>
      <c r="Q178" s="1345"/>
      <c r="R178" s="1346"/>
      <c r="S178" s="560"/>
      <c r="T178" s="1347"/>
      <c r="U178" s="1348"/>
      <c r="V178" s="1349"/>
      <c r="W178" s="1350"/>
      <c r="X178" s="1350"/>
      <c r="Y178" s="1350"/>
      <c r="Z178" s="1350"/>
      <c r="AA178" s="1350"/>
      <c r="AB178" s="1351"/>
      <c r="AC178" s="1405"/>
      <c r="AD178" s="1406"/>
      <c r="AE178" s="1407"/>
      <c r="AF178" s="323" t="str">
        <f>IF((OR(AND(T178&lt;&gt;"",V178&lt;&gt;""),AND(T178="",V178=""))),"○","×")</f>
        <v>○</v>
      </c>
      <c r="AG178" s="309"/>
      <c r="AH178" s="17"/>
    </row>
    <row r="179" spans="1:39" ht="22.5" customHeight="1" thickBot="1" x14ac:dyDescent="0.2">
      <c r="A179" s="323" t="str">
        <f>IF((OR(AND(D179&lt;&gt;"",L179&lt;&gt;"",N179&lt;&gt;""),AND(D179="",L179="",N179=""))),"○","×")</f>
        <v>○</v>
      </c>
      <c r="B179" s="1076"/>
      <c r="C179" s="1438"/>
      <c r="D179" s="1375"/>
      <c r="E179" s="1376"/>
      <c r="F179" s="1376"/>
      <c r="G179" s="1376"/>
      <c r="H179" s="1376"/>
      <c r="I179" s="1376"/>
      <c r="J179" s="1376"/>
      <c r="K179" s="1377"/>
      <c r="L179" s="1340"/>
      <c r="M179" s="1341"/>
      <c r="N179" s="1342"/>
      <c r="O179" s="1343"/>
      <c r="P179" s="1344">
        <f>L179*N179</f>
        <v>0</v>
      </c>
      <c r="Q179" s="1345"/>
      <c r="R179" s="1346"/>
      <c r="S179" s="560"/>
      <c r="T179" s="1387"/>
      <c r="U179" s="1388"/>
      <c r="V179" s="1389"/>
      <c r="W179" s="1390"/>
      <c r="X179" s="1390"/>
      <c r="Y179" s="1390"/>
      <c r="Z179" s="1390"/>
      <c r="AA179" s="1390"/>
      <c r="AB179" s="1391"/>
      <c r="AC179" s="1392"/>
      <c r="AD179" s="1393"/>
      <c r="AE179" s="1394"/>
      <c r="AF179" s="323" t="str">
        <f>IF((OR(AND(T179&lt;&gt;"",V179&lt;&gt;""),AND(T179="",V179=""))),"○","×")</f>
        <v>○</v>
      </c>
      <c r="AG179" s="309"/>
      <c r="AH179" s="17"/>
    </row>
    <row r="180" spans="1:39" ht="22.5" customHeight="1" thickTop="1" thickBot="1" x14ac:dyDescent="0.2">
      <c r="A180" s="323" t="str">
        <f>IF((OR(AND(D180&lt;&gt;"",L180&lt;&gt;"",N180&lt;&gt;""),AND(D180="",L180="",N180=""))),"○","×")</f>
        <v>○</v>
      </c>
      <c r="B180" s="1076"/>
      <c r="C180" s="1438"/>
      <c r="D180" s="1375"/>
      <c r="E180" s="1376"/>
      <c r="F180" s="1376"/>
      <c r="G180" s="1376"/>
      <c r="H180" s="1376"/>
      <c r="I180" s="1376"/>
      <c r="J180" s="1376"/>
      <c r="K180" s="1377"/>
      <c r="L180" s="1340"/>
      <c r="M180" s="1341"/>
      <c r="N180" s="1342"/>
      <c r="O180" s="1343"/>
      <c r="P180" s="1344">
        <f>L180*N180</f>
        <v>0</v>
      </c>
      <c r="Q180" s="1345"/>
      <c r="R180" s="1346"/>
      <c r="S180" s="307" t="str">
        <f>IF(AND(T180=U180,U180=V180,T180=V180),"○","×")</f>
        <v>○</v>
      </c>
      <c r="T180" s="308">
        <f>COUNTA(D177,D178,D179,D180,D181)</f>
        <v>1</v>
      </c>
      <c r="U180" s="308">
        <f>COUNTA(L177,L178,L179,L180,L181)</f>
        <v>1</v>
      </c>
      <c r="V180" s="308">
        <f>COUNTA(N177,N178,N179,N180,N181)</f>
        <v>1</v>
      </c>
      <c r="W180" s="82"/>
      <c r="X180" s="82"/>
      <c r="Y180" s="82"/>
      <c r="Z180" s="82"/>
      <c r="AA180" s="82"/>
      <c r="AB180" s="82"/>
      <c r="AC180" s="82"/>
      <c r="AD180" s="82"/>
      <c r="AE180" s="82"/>
      <c r="AF180" s="323"/>
      <c r="AG180" s="309"/>
      <c r="AH180" s="17"/>
    </row>
    <row r="181" spans="1:39" ht="22.5" customHeight="1" thickBot="1" x14ac:dyDescent="0.2">
      <c r="A181" s="323" t="str">
        <f>IF((OR(AND(D181&lt;&gt;"",L181&lt;&gt;"",N181&lt;&gt;""),AND(D181="",L181="",N181=""))),"○","×")</f>
        <v>○</v>
      </c>
      <c r="B181" s="1076"/>
      <c r="C181" s="1439"/>
      <c r="D181" s="1408"/>
      <c r="E181" s="1409"/>
      <c r="F181" s="1409"/>
      <c r="G181" s="1409"/>
      <c r="H181" s="1409"/>
      <c r="I181" s="1409"/>
      <c r="J181" s="1409"/>
      <c r="K181" s="1410"/>
      <c r="L181" s="1411"/>
      <c r="M181" s="1412"/>
      <c r="N181" s="1413"/>
      <c r="O181" s="1414"/>
      <c r="P181" s="1395">
        <f>L181*N181</f>
        <v>0</v>
      </c>
      <c r="Q181" s="1396"/>
      <c r="R181" s="1397"/>
      <c r="S181" s="576" t="s">
        <v>220</v>
      </c>
      <c r="T181" s="1371">
        <f>SUM(P177:R181)</f>
        <v>10800</v>
      </c>
      <c r="U181" s="1372"/>
      <c r="V181" s="1372"/>
      <c r="W181" s="20" t="s">
        <v>15</v>
      </c>
      <c r="X181" s="565"/>
      <c r="Y181" s="17"/>
      <c r="Z181" s="17"/>
      <c r="AA181" s="82"/>
      <c r="AB181" s="82"/>
      <c r="AC181" s="82"/>
      <c r="AD181" s="82"/>
      <c r="AE181" s="82"/>
      <c r="AF181" s="323"/>
      <c r="AG181" s="309"/>
      <c r="AH181" s="17"/>
    </row>
    <row r="182" spans="1:39" ht="32.25" customHeight="1" thickBot="1" x14ac:dyDescent="0.2">
      <c r="A182" s="82"/>
      <c r="B182" s="82"/>
      <c r="C182" s="1373" t="s">
        <v>214</v>
      </c>
      <c r="D182" s="1373"/>
      <c r="E182" s="1373"/>
      <c r="F182" s="1373"/>
      <c r="G182" s="1373"/>
      <c r="H182" s="1373"/>
      <c r="I182" s="1373"/>
      <c r="J182" s="1373"/>
      <c r="K182" s="1373"/>
      <c r="L182" s="1373"/>
      <c r="M182" s="1373"/>
      <c r="N182" s="1373"/>
      <c r="O182" s="1373"/>
      <c r="P182" s="1373"/>
      <c r="Q182" s="1373"/>
      <c r="R182" s="1373"/>
      <c r="S182" s="1374"/>
      <c r="T182" s="1374"/>
      <c r="U182" s="1374"/>
      <c r="V182" s="1374"/>
      <c r="W182" s="1374"/>
      <c r="X182" s="1203"/>
      <c r="Y182" s="1203"/>
      <c r="Z182" s="1203"/>
      <c r="AA182" s="82"/>
      <c r="AB182" s="82"/>
      <c r="AC182" s="82"/>
      <c r="AD182" s="82"/>
      <c r="AE182" s="82"/>
      <c r="AF182" s="323"/>
      <c r="AG182" s="309"/>
      <c r="AH182" s="17"/>
    </row>
    <row r="183" spans="1:39" ht="26.25" customHeight="1" thickBot="1" x14ac:dyDescent="0.2">
      <c r="A183" s="323" t="str">
        <f>IF(OR(AND(F183="",F184="",K184="",O184="",Q184="",D186),AND(F183&lt;&gt;"",F184&lt;&gt;"",K184&lt;&gt;"",O184&lt;&gt;"",Q184&lt;&gt;"",D186&lt;&gt;"")),"○","×")</f>
        <v>○</v>
      </c>
      <c r="B183" s="1370" t="str">
        <f>IF(AND(A186="○",A187="○",A188="○",A189="○",A190="○",A183="○",S189="○",AG185="○"),"○","×")</f>
        <v>○</v>
      </c>
      <c r="C183" s="1437" t="s">
        <v>227</v>
      </c>
      <c r="D183" s="1322" t="s">
        <v>203</v>
      </c>
      <c r="E183" s="1323"/>
      <c r="F183" s="1398" t="s">
        <v>319</v>
      </c>
      <c r="G183" s="1399"/>
      <c r="H183" s="1399"/>
      <c r="I183" s="1399"/>
      <c r="J183" s="1399"/>
      <c r="K183" s="1400"/>
      <c r="L183" s="1440" t="s">
        <v>204</v>
      </c>
      <c r="M183" s="1401"/>
      <c r="N183" s="1401"/>
      <c r="O183" s="1441"/>
      <c r="P183" s="1402" t="s">
        <v>320</v>
      </c>
      <c r="Q183" s="1403"/>
      <c r="R183" s="1404"/>
      <c r="S183" s="559"/>
      <c r="T183" s="556"/>
      <c r="U183" s="556"/>
      <c r="V183" s="556"/>
      <c r="W183" s="556"/>
      <c r="X183" s="17"/>
      <c r="Y183" s="555"/>
      <c r="Z183" s="17"/>
      <c r="AA183" s="82"/>
      <c r="AB183" s="82"/>
      <c r="AC183" s="558"/>
      <c r="AD183" s="558"/>
      <c r="AE183" s="558"/>
      <c r="AF183" s="323"/>
      <c r="AG183" s="309"/>
    </row>
    <row r="184" spans="1:39" ht="22.5" customHeight="1" thickBot="1" x14ac:dyDescent="0.2">
      <c r="A184" s="323"/>
      <c r="B184" s="1370"/>
      <c r="C184" s="1438"/>
      <c r="D184" s="1318" t="s">
        <v>205</v>
      </c>
      <c r="E184" s="1319"/>
      <c r="F184" s="1320">
        <v>27</v>
      </c>
      <c r="G184" s="1321"/>
      <c r="H184" s="552" t="s">
        <v>206</v>
      </c>
      <c r="I184" s="1322" t="s">
        <v>9</v>
      </c>
      <c r="J184" s="1323"/>
      <c r="K184" s="1367">
        <v>45021</v>
      </c>
      <c r="L184" s="1368"/>
      <c r="M184" s="1368"/>
      <c r="N184" s="1369"/>
      <c r="O184" s="777">
        <v>9</v>
      </c>
      <c r="P184" s="512" t="s">
        <v>14</v>
      </c>
      <c r="Q184" s="778" t="s">
        <v>321</v>
      </c>
      <c r="R184" s="549" t="s">
        <v>13</v>
      </c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323"/>
      <c r="AG184" s="309"/>
    </row>
    <row r="185" spans="1:39" ht="18.75" customHeight="1" thickTop="1" thickBot="1" x14ac:dyDescent="0.2">
      <c r="A185" s="323"/>
      <c r="B185" s="1370"/>
      <c r="C185" s="1438"/>
      <c r="D185" s="1322" t="s">
        <v>207</v>
      </c>
      <c r="E185" s="1422"/>
      <c r="F185" s="1422"/>
      <c r="G185" s="1422"/>
      <c r="H185" s="1422"/>
      <c r="I185" s="1422"/>
      <c r="J185" s="1422"/>
      <c r="K185" s="1323"/>
      <c r="L185" s="1425" t="s">
        <v>208</v>
      </c>
      <c r="M185" s="1323"/>
      <c r="N185" s="1425" t="s">
        <v>209</v>
      </c>
      <c r="O185" s="1323"/>
      <c r="P185" s="1425" t="s">
        <v>210</v>
      </c>
      <c r="Q185" s="1422"/>
      <c r="R185" s="1426"/>
      <c r="S185" s="560"/>
      <c r="T185" s="1334" t="s">
        <v>211</v>
      </c>
      <c r="U185" s="1335"/>
      <c r="V185" s="1281" t="s">
        <v>212</v>
      </c>
      <c r="W185" s="1282"/>
      <c r="X185" s="1282"/>
      <c r="Y185" s="1282"/>
      <c r="Z185" s="1282"/>
      <c r="AA185" s="1282"/>
      <c r="AB185" s="1336"/>
      <c r="AC185" s="1281" t="s">
        <v>213</v>
      </c>
      <c r="AD185" s="1282"/>
      <c r="AE185" s="1283"/>
      <c r="AF185" s="323" t="str">
        <f>IF(AND(F168="分ける",D186&lt;&gt;"",T186=""),"×","○")</f>
        <v>○</v>
      </c>
      <c r="AG185" s="578" t="str">
        <f>IF(AND(AF185="○",AF186="○",AF187="○",AF188="○"),"○","×")</f>
        <v>○</v>
      </c>
    </row>
    <row r="186" spans="1:39" ht="22.5" customHeight="1" x14ac:dyDescent="0.15">
      <c r="A186" s="309" t="str">
        <f>IF((OR(AND(D186&lt;&gt;"",L186&lt;&gt;"",N186&lt;&gt;""),AND(D186="",L186="",N186=""))),"○","×")</f>
        <v>○</v>
      </c>
      <c r="B186" s="1370"/>
      <c r="C186" s="1438"/>
      <c r="D186" s="1284" t="s">
        <v>328</v>
      </c>
      <c r="E186" s="1285"/>
      <c r="F186" s="1285"/>
      <c r="G186" s="1285"/>
      <c r="H186" s="1285"/>
      <c r="I186" s="1285"/>
      <c r="J186" s="1285"/>
      <c r="K186" s="1286"/>
      <c r="L186" s="1378">
        <v>3</v>
      </c>
      <c r="M186" s="1235"/>
      <c r="N186" s="1379">
        <v>620</v>
      </c>
      <c r="O186" s="1380"/>
      <c r="P186" s="1381">
        <f>L186*N186</f>
        <v>1860</v>
      </c>
      <c r="Q186" s="1382"/>
      <c r="R186" s="1383"/>
      <c r="S186" s="560"/>
      <c r="T186" s="1347" t="s">
        <v>314</v>
      </c>
      <c r="U186" s="1348"/>
      <c r="V186" s="1349" t="s">
        <v>329</v>
      </c>
      <c r="W186" s="1350"/>
      <c r="X186" s="1350"/>
      <c r="Y186" s="1350"/>
      <c r="Z186" s="1350"/>
      <c r="AA186" s="1350"/>
      <c r="AB186" s="1351"/>
      <c r="AC186" s="1384" t="s">
        <v>331</v>
      </c>
      <c r="AD186" s="1385"/>
      <c r="AE186" s="1386"/>
      <c r="AF186" s="323" t="str">
        <f>IF((OR(AND(T186&lt;&gt;"",V186&lt;&gt;""),AND(T186="",V186=""))),"○","×")</f>
        <v>○</v>
      </c>
      <c r="AG186" s="309"/>
    </row>
    <row r="187" spans="1:39" ht="22.5" customHeight="1" x14ac:dyDescent="0.15">
      <c r="A187" s="309" t="str">
        <f>IF((OR(AND(D187&lt;&gt;"",L187&lt;&gt;"",N187&lt;&gt;""),AND(D187="",L187="",N187=""))),"○","×")</f>
        <v>○</v>
      </c>
      <c r="B187" s="1370"/>
      <c r="C187" s="1438"/>
      <c r="D187" s="1375"/>
      <c r="E187" s="1376"/>
      <c r="F187" s="1376"/>
      <c r="G187" s="1376"/>
      <c r="H187" s="1376"/>
      <c r="I187" s="1376"/>
      <c r="J187" s="1376"/>
      <c r="K187" s="1377"/>
      <c r="L187" s="1340"/>
      <c r="M187" s="1341"/>
      <c r="N187" s="1342"/>
      <c r="O187" s="1343"/>
      <c r="P187" s="1344">
        <f>L187*N187</f>
        <v>0</v>
      </c>
      <c r="Q187" s="1345"/>
      <c r="R187" s="1346"/>
      <c r="S187" s="560"/>
      <c r="T187" s="1347" t="s">
        <v>314</v>
      </c>
      <c r="U187" s="1348"/>
      <c r="V187" s="1349" t="s">
        <v>330</v>
      </c>
      <c r="W187" s="1350"/>
      <c r="X187" s="1350"/>
      <c r="Y187" s="1350"/>
      <c r="Z187" s="1350"/>
      <c r="AA187" s="1350"/>
      <c r="AB187" s="1351"/>
      <c r="AC187" s="1405" t="s">
        <v>332</v>
      </c>
      <c r="AD187" s="1406"/>
      <c r="AE187" s="1407"/>
      <c r="AF187" s="323" t="str">
        <f>IF((OR(AND(T187&lt;&gt;"",V187&lt;&gt;""),AND(T187="",V187=""))),"○","×")</f>
        <v>○</v>
      </c>
      <c r="AG187" s="309"/>
    </row>
    <row r="188" spans="1:39" ht="22.5" customHeight="1" thickBot="1" x14ac:dyDescent="0.2">
      <c r="A188" s="309" t="str">
        <f>IF((OR(AND(D188&lt;&gt;"",L188&lt;&gt;"",N188&lt;&gt;""),AND(D188="",L188="",N188=""))),"○","×")</f>
        <v>○</v>
      </c>
      <c r="B188" s="1370"/>
      <c r="C188" s="1438"/>
      <c r="D188" s="1375"/>
      <c r="E188" s="1376"/>
      <c r="F188" s="1376"/>
      <c r="G188" s="1376"/>
      <c r="H188" s="1376"/>
      <c r="I188" s="1376"/>
      <c r="J188" s="1376"/>
      <c r="K188" s="1377"/>
      <c r="L188" s="1340"/>
      <c r="M188" s="1341"/>
      <c r="N188" s="1342"/>
      <c r="O188" s="1343"/>
      <c r="P188" s="1344">
        <f>L188*N188</f>
        <v>0</v>
      </c>
      <c r="Q188" s="1345"/>
      <c r="R188" s="1346"/>
      <c r="S188" s="560"/>
      <c r="T188" s="1387"/>
      <c r="U188" s="1388"/>
      <c r="V188" s="1389"/>
      <c r="W188" s="1390"/>
      <c r="X188" s="1390"/>
      <c r="Y188" s="1390"/>
      <c r="Z188" s="1390"/>
      <c r="AA188" s="1390"/>
      <c r="AB188" s="1391"/>
      <c r="AC188" s="1392"/>
      <c r="AD188" s="1393"/>
      <c r="AE188" s="1394"/>
      <c r="AF188" s="323" t="str">
        <f>IF((OR(AND(T188&lt;&gt;"",V188&lt;&gt;""),AND(T188="",V188=""))),"○","×")</f>
        <v>○</v>
      </c>
      <c r="AG188" s="309"/>
    </row>
    <row r="189" spans="1:39" ht="22.5" customHeight="1" thickTop="1" thickBot="1" x14ac:dyDescent="0.2">
      <c r="A189" s="309" t="str">
        <f>IF((OR(AND(D189&lt;&gt;"",L189&lt;&gt;"",N189&lt;&gt;""),AND(D189="",L189="",N189=""))),"○","×")</f>
        <v>○</v>
      </c>
      <c r="B189" s="1370"/>
      <c r="C189" s="1438"/>
      <c r="D189" s="1375"/>
      <c r="E189" s="1376"/>
      <c r="F189" s="1376"/>
      <c r="G189" s="1376"/>
      <c r="H189" s="1376"/>
      <c r="I189" s="1376"/>
      <c r="J189" s="1376"/>
      <c r="K189" s="1377"/>
      <c r="L189" s="1340"/>
      <c r="M189" s="1341"/>
      <c r="N189" s="1342"/>
      <c r="O189" s="1343"/>
      <c r="P189" s="1344">
        <f>L189*N189</f>
        <v>0</v>
      </c>
      <c r="Q189" s="1345"/>
      <c r="R189" s="1346"/>
      <c r="S189" s="307" t="str">
        <f>IF(AND(T189=U189,U189=V189,T189=V189),"○","×")</f>
        <v>○</v>
      </c>
      <c r="T189" s="308">
        <f>COUNTA(D186,D187,D188,D189,D190)</f>
        <v>1</v>
      </c>
      <c r="U189" s="308">
        <f>COUNTA(L186,L187,L188,L189,L190)</f>
        <v>1</v>
      </c>
      <c r="V189" s="308">
        <f>COUNTA(N186,N187,N188,N189,N190)</f>
        <v>1</v>
      </c>
      <c r="W189" s="82"/>
      <c r="X189" s="82"/>
      <c r="Y189" s="82"/>
      <c r="Z189" s="82"/>
      <c r="AA189" s="82"/>
      <c r="AB189" s="82"/>
      <c r="AC189" s="82"/>
      <c r="AD189" s="82"/>
      <c r="AE189" s="82"/>
      <c r="AF189" s="323"/>
      <c r="AG189" s="309"/>
    </row>
    <row r="190" spans="1:39" ht="22.5" customHeight="1" thickBot="1" x14ac:dyDescent="0.2">
      <c r="A190" s="309" t="str">
        <f>IF((OR(AND(D190&lt;&gt;"",L190&lt;&gt;"",N190&lt;&gt;""),AND(D190="",L190="",N190=""))),"○","×")</f>
        <v>○</v>
      </c>
      <c r="B190" s="1370"/>
      <c r="C190" s="1439"/>
      <c r="D190" s="1408"/>
      <c r="E190" s="1409"/>
      <c r="F190" s="1409"/>
      <c r="G190" s="1409"/>
      <c r="H190" s="1409"/>
      <c r="I190" s="1409"/>
      <c r="J190" s="1409"/>
      <c r="K190" s="1410"/>
      <c r="L190" s="1411"/>
      <c r="M190" s="1412"/>
      <c r="N190" s="1413"/>
      <c r="O190" s="1414"/>
      <c r="P190" s="1395">
        <f>L190*N190</f>
        <v>0</v>
      </c>
      <c r="Q190" s="1396"/>
      <c r="R190" s="1397"/>
      <c r="S190" s="576" t="s">
        <v>220</v>
      </c>
      <c r="T190" s="1371">
        <f>SUM(P186:R190)</f>
        <v>1860</v>
      </c>
      <c r="U190" s="1372"/>
      <c r="V190" s="1372"/>
      <c r="W190" s="20" t="s">
        <v>15</v>
      </c>
      <c r="X190" s="82"/>
      <c r="Y190" s="82"/>
      <c r="Z190" s="82"/>
      <c r="AA190" s="82"/>
      <c r="AB190" s="82"/>
      <c r="AC190" s="82"/>
      <c r="AD190" s="82"/>
      <c r="AE190" s="82"/>
      <c r="AF190" s="323"/>
      <c r="AG190" s="309"/>
    </row>
    <row r="191" spans="1:39" ht="7.5" customHeight="1" thickBot="1" x14ac:dyDescent="0.2">
      <c r="A191" s="323"/>
      <c r="B191" s="82"/>
      <c r="C191" s="577"/>
      <c r="D191" s="566"/>
      <c r="E191" s="566"/>
      <c r="F191" s="566"/>
      <c r="G191" s="566"/>
      <c r="H191" s="566"/>
      <c r="I191" s="566"/>
      <c r="J191" s="566"/>
      <c r="K191" s="566"/>
      <c r="L191" s="566"/>
      <c r="M191" s="566"/>
      <c r="N191" s="566"/>
      <c r="O191" s="566"/>
      <c r="P191" s="566"/>
      <c r="Q191" s="566"/>
      <c r="R191" s="566"/>
      <c r="S191" s="567"/>
      <c r="T191" s="567"/>
      <c r="U191" s="567"/>
      <c r="V191" s="567"/>
      <c r="W191" s="567"/>
      <c r="X191" s="568"/>
      <c r="Y191" s="568"/>
      <c r="Z191" s="568"/>
      <c r="AA191" s="82"/>
      <c r="AB191" s="82"/>
      <c r="AC191" s="82"/>
      <c r="AD191" s="82"/>
      <c r="AE191" s="82"/>
      <c r="AF191" s="309"/>
      <c r="AG191" s="309"/>
      <c r="AJ191" s="82"/>
      <c r="AK191" s="2"/>
    </row>
    <row r="192" spans="1:39" ht="26.25" customHeight="1" thickBot="1" x14ac:dyDescent="0.2">
      <c r="A192" s="323" t="str">
        <f>IF(OR(AND(F192="",F193="",K193="",O193="",Q193="",D195),AND(F192&lt;&gt;"",F193&lt;&gt;"",K193&lt;&gt;"",O193&lt;&gt;"",Q193&lt;&gt;"",D195&lt;&gt;"")),"○","×")</f>
        <v>○</v>
      </c>
      <c r="B192" s="1370" t="str">
        <f>IF(AND(A195="○",A196="○",A197="○",A198="○",A199="○",A192="○",S198="○",AG194="○"),"○","×")</f>
        <v>○</v>
      </c>
      <c r="C192" s="1437" t="s">
        <v>226</v>
      </c>
      <c r="D192" s="1322" t="s">
        <v>203</v>
      </c>
      <c r="E192" s="1323"/>
      <c r="F192" s="1398"/>
      <c r="G192" s="1399"/>
      <c r="H192" s="1399"/>
      <c r="I192" s="1399"/>
      <c r="J192" s="1399"/>
      <c r="K192" s="1400"/>
      <c r="L192" s="1440" t="s">
        <v>204</v>
      </c>
      <c r="M192" s="1401"/>
      <c r="N192" s="1401"/>
      <c r="O192" s="1441"/>
      <c r="P192" s="1402"/>
      <c r="Q192" s="1403"/>
      <c r="R192" s="1404"/>
      <c r="S192" s="559"/>
      <c r="T192" s="556"/>
      <c r="U192" s="556"/>
      <c r="V192" s="556"/>
      <c r="W192" s="556"/>
      <c r="X192" s="17"/>
      <c r="Y192" s="555"/>
      <c r="Z192" s="17"/>
      <c r="AA192" s="82"/>
      <c r="AB192" s="82"/>
      <c r="AC192" s="558"/>
      <c r="AD192" s="558"/>
      <c r="AE192" s="558"/>
      <c r="AF192" s="309"/>
      <c r="AG192" s="309"/>
      <c r="AK192" s="95"/>
      <c r="AL192" s="82"/>
      <c r="AM192" s="2"/>
    </row>
    <row r="193" spans="1:39" ht="22.5" customHeight="1" thickBot="1" x14ac:dyDescent="0.2">
      <c r="A193" s="323"/>
      <c r="B193" s="1370"/>
      <c r="C193" s="1438"/>
      <c r="D193" s="1318" t="s">
        <v>205</v>
      </c>
      <c r="E193" s="1319"/>
      <c r="F193" s="1320"/>
      <c r="G193" s="1321"/>
      <c r="H193" s="552" t="s">
        <v>206</v>
      </c>
      <c r="I193" s="1322" t="s">
        <v>9</v>
      </c>
      <c r="J193" s="1323"/>
      <c r="K193" s="1367"/>
      <c r="L193" s="1368"/>
      <c r="M193" s="1368"/>
      <c r="N193" s="1369"/>
      <c r="O193" s="777"/>
      <c r="P193" s="512" t="s">
        <v>14</v>
      </c>
      <c r="Q193" s="778"/>
      <c r="R193" s="549" t="s">
        <v>13</v>
      </c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309"/>
      <c r="AG193" s="309"/>
    </row>
    <row r="194" spans="1:39" ht="18.75" customHeight="1" thickTop="1" thickBot="1" x14ac:dyDescent="0.2">
      <c r="A194" s="323"/>
      <c r="B194" s="1370"/>
      <c r="C194" s="1438"/>
      <c r="D194" s="1322" t="s">
        <v>207</v>
      </c>
      <c r="E194" s="1422"/>
      <c r="F194" s="1422"/>
      <c r="G194" s="1422"/>
      <c r="H194" s="1422"/>
      <c r="I194" s="1422"/>
      <c r="J194" s="1422"/>
      <c r="K194" s="1323"/>
      <c r="L194" s="1425" t="s">
        <v>208</v>
      </c>
      <c r="M194" s="1323"/>
      <c r="N194" s="1425" t="s">
        <v>209</v>
      </c>
      <c r="O194" s="1323"/>
      <c r="P194" s="1425" t="s">
        <v>210</v>
      </c>
      <c r="Q194" s="1422"/>
      <c r="R194" s="1426"/>
      <c r="S194" s="560"/>
      <c r="T194" s="1334" t="s">
        <v>211</v>
      </c>
      <c r="U194" s="1335"/>
      <c r="V194" s="1281" t="s">
        <v>212</v>
      </c>
      <c r="W194" s="1282"/>
      <c r="X194" s="1282"/>
      <c r="Y194" s="1282"/>
      <c r="Z194" s="1282"/>
      <c r="AA194" s="1282"/>
      <c r="AB194" s="1336"/>
      <c r="AC194" s="1281" t="s">
        <v>213</v>
      </c>
      <c r="AD194" s="1282"/>
      <c r="AE194" s="1283"/>
      <c r="AF194" s="323" t="str">
        <f>IF(AND(F168="分ける",D195&lt;&gt;"",T195=""),"×","○")</f>
        <v>○</v>
      </c>
      <c r="AG194" s="578" t="str">
        <f>IF(AND(AF194="○",AF195="○",AF196="○",AF197="○"),"○","×")</f>
        <v>○</v>
      </c>
    </row>
    <row r="195" spans="1:39" ht="22.5" customHeight="1" x14ac:dyDescent="0.15">
      <c r="A195" s="309" t="str">
        <f>IF((OR(AND(D195&lt;&gt;"",L195&lt;&gt;"",N195&lt;&gt;""),AND(D195="",L195="",N195=""))),"○","×")</f>
        <v>○</v>
      </c>
      <c r="B195" s="1370"/>
      <c r="C195" s="1438"/>
      <c r="D195" s="1284"/>
      <c r="E195" s="1285"/>
      <c r="F195" s="1285"/>
      <c r="G195" s="1285"/>
      <c r="H195" s="1285"/>
      <c r="I195" s="1285"/>
      <c r="J195" s="1285"/>
      <c r="K195" s="1286"/>
      <c r="L195" s="1378"/>
      <c r="M195" s="1235"/>
      <c r="N195" s="1379"/>
      <c r="O195" s="1380"/>
      <c r="P195" s="1381">
        <f>L195*N195</f>
        <v>0</v>
      </c>
      <c r="Q195" s="1382"/>
      <c r="R195" s="1383"/>
      <c r="S195" s="560"/>
      <c r="T195" s="1347"/>
      <c r="U195" s="1348"/>
      <c r="V195" s="1349"/>
      <c r="W195" s="1350"/>
      <c r="X195" s="1350"/>
      <c r="Y195" s="1350"/>
      <c r="Z195" s="1350"/>
      <c r="AA195" s="1350"/>
      <c r="AB195" s="1351"/>
      <c r="AC195" s="1384"/>
      <c r="AD195" s="1385"/>
      <c r="AE195" s="1386"/>
      <c r="AF195" s="323" t="str">
        <f>IF((OR(AND(T195&lt;&gt;"",V195&lt;&gt;""),AND(T195="",V195=""))),"○","×")</f>
        <v>○</v>
      </c>
      <c r="AG195" s="309"/>
      <c r="AH195" s="53"/>
      <c r="AI195" s="53"/>
    </row>
    <row r="196" spans="1:39" ht="22.5" customHeight="1" x14ac:dyDescent="0.15">
      <c r="A196" s="309" t="str">
        <f>IF((OR(AND(D196&lt;&gt;"",L196&lt;&gt;"",N196&lt;&gt;""),AND(D196="",L196="",N196=""))),"○","×")</f>
        <v>○</v>
      </c>
      <c r="B196" s="1370"/>
      <c r="C196" s="1438"/>
      <c r="D196" s="1375"/>
      <c r="E196" s="1376"/>
      <c r="F196" s="1376"/>
      <c r="G196" s="1376"/>
      <c r="H196" s="1376"/>
      <c r="I196" s="1376"/>
      <c r="J196" s="1376"/>
      <c r="K196" s="1377"/>
      <c r="L196" s="1340"/>
      <c r="M196" s="1341"/>
      <c r="N196" s="1342"/>
      <c r="O196" s="1343"/>
      <c r="P196" s="1344">
        <f>L196*N196</f>
        <v>0</v>
      </c>
      <c r="Q196" s="1345"/>
      <c r="R196" s="1346"/>
      <c r="S196" s="560"/>
      <c r="T196" s="1347"/>
      <c r="U196" s="1348"/>
      <c r="V196" s="1349"/>
      <c r="W196" s="1350"/>
      <c r="X196" s="1350"/>
      <c r="Y196" s="1350"/>
      <c r="Z196" s="1350"/>
      <c r="AA196" s="1350"/>
      <c r="AB196" s="1351"/>
      <c r="AC196" s="1405"/>
      <c r="AD196" s="1406"/>
      <c r="AE196" s="1407"/>
      <c r="AF196" s="323" t="str">
        <f>IF((OR(AND(T196&lt;&gt;"",V196&lt;&gt;""),AND(T196="",V196=""))),"○","×")</f>
        <v>○</v>
      </c>
      <c r="AG196" s="309"/>
      <c r="AK196" s="2"/>
    </row>
    <row r="197" spans="1:39" ht="22.5" customHeight="1" thickBot="1" x14ac:dyDescent="0.2">
      <c r="A197" s="309" t="str">
        <f>IF((OR(AND(D197&lt;&gt;"",L197&lt;&gt;"",N197&lt;&gt;""),AND(D197="",L197="",N197=""))),"○","×")</f>
        <v>○</v>
      </c>
      <c r="B197" s="1370"/>
      <c r="C197" s="1438"/>
      <c r="D197" s="1375"/>
      <c r="E197" s="1376"/>
      <c r="F197" s="1376"/>
      <c r="G197" s="1376"/>
      <c r="H197" s="1376"/>
      <c r="I197" s="1376"/>
      <c r="J197" s="1376"/>
      <c r="K197" s="1377"/>
      <c r="L197" s="1340"/>
      <c r="M197" s="1341"/>
      <c r="N197" s="1342"/>
      <c r="O197" s="1343"/>
      <c r="P197" s="1344">
        <f>L197*N197</f>
        <v>0</v>
      </c>
      <c r="Q197" s="1345"/>
      <c r="R197" s="1346"/>
      <c r="S197" s="560"/>
      <c r="T197" s="1387"/>
      <c r="U197" s="1388"/>
      <c r="V197" s="1389"/>
      <c r="W197" s="1390"/>
      <c r="X197" s="1390"/>
      <c r="Y197" s="1390"/>
      <c r="Z197" s="1390"/>
      <c r="AA197" s="1390"/>
      <c r="AB197" s="1391"/>
      <c r="AC197" s="1392"/>
      <c r="AD197" s="1393"/>
      <c r="AE197" s="1394"/>
      <c r="AF197" s="323" t="str">
        <f>IF((OR(AND(T197&lt;&gt;"",V197&lt;&gt;""),AND(T197="",V197=""))),"○","×")</f>
        <v>○</v>
      </c>
      <c r="AG197" s="309"/>
      <c r="AJ197" s="53"/>
      <c r="AK197" s="98"/>
    </row>
    <row r="198" spans="1:39" ht="22.5" customHeight="1" thickTop="1" thickBot="1" x14ac:dyDescent="0.2">
      <c r="A198" s="309" t="str">
        <f>IF((OR(AND(D198&lt;&gt;"",L198&lt;&gt;"",N198&lt;&gt;""),AND(D198="",L198="",N198=""))),"○","×")</f>
        <v>○</v>
      </c>
      <c r="B198" s="1370"/>
      <c r="C198" s="1438"/>
      <c r="D198" s="1375"/>
      <c r="E198" s="1376"/>
      <c r="F198" s="1376"/>
      <c r="G198" s="1376"/>
      <c r="H198" s="1376"/>
      <c r="I198" s="1376"/>
      <c r="J198" s="1376"/>
      <c r="K198" s="1377"/>
      <c r="L198" s="1340"/>
      <c r="M198" s="1341"/>
      <c r="N198" s="1342"/>
      <c r="O198" s="1343"/>
      <c r="P198" s="1344">
        <f>L198*N198</f>
        <v>0</v>
      </c>
      <c r="Q198" s="1345"/>
      <c r="R198" s="1346"/>
      <c r="S198" s="307" t="str">
        <f>IF(AND(T198=U198,U198=V198,T198=V198),"○","×")</f>
        <v>○</v>
      </c>
      <c r="T198" s="308">
        <f>COUNTA(D195,D196,D197,D198,D199)</f>
        <v>0</v>
      </c>
      <c r="U198" s="308">
        <f>COUNTA(L195,L196,L197,L198,L199)</f>
        <v>0</v>
      </c>
      <c r="V198" s="308">
        <f>COUNTA(N195,N196,N197,N198,N199)</f>
        <v>0</v>
      </c>
      <c r="W198" s="82"/>
      <c r="X198" s="82"/>
      <c r="Y198" s="82"/>
      <c r="Z198" s="82"/>
      <c r="AA198" s="82"/>
      <c r="AB198" s="82"/>
      <c r="AC198" s="82"/>
      <c r="AD198" s="82"/>
      <c r="AE198" s="82"/>
      <c r="AF198" s="309"/>
      <c r="AG198" s="309"/>
      <c r="AK198" s="95"/>
      <c r="AL198" s="82"/>
      <c r="AM198" s="2"/>
    </row>
    <row r="199" spans="1:39" ht="22.5" customHeight="1" thickBot="1" x14ac:dyDescent="0.2">
      <c r="A199" s="309" t="str">
        <f>IF((OR(AND(D199&lt;&gt;"",L199&lt;&gt;"",N199&lt;&gt;""),AND(D199="",L199="",N199=""))),"○","×")</f>
        <v>○</v>
      </c>
      <c r="B199" s="1370"/>
      <c r="C199" s="1439"/>
      <c r="D199" s="1408"/>
      <c r="E199" s="1409"/>
      <c r="F199" s="1409"/>
      <c r="G199" s="1409"/>
      <c r="H199" s="1409"/>
      <c r="I199" s="1409"/>
      <c r="J199" s="1409"/>
      <c r="K199" s="1410"/>
      <c r="L199" s="1411"/>
      <c r="M199" s="1412"/>
      <c r="N199" s="1413"/>
      <c r="O199" s="1414"/>
      <c r="P199" s="1395">
        <f>L199*N199</f>
        <v>0</v>
      </c>
      <c r="Q199" s="1396"/>
      <c r="R199" s="1397"/>
      <c r="S199" s="576" t="s">
        <v>220</v>
      </c>
      <c r="T199" s="1371">
        <f>SUM(P195:R199)</f>
        <v>0</v>
      </c>
      <c r="U199" s="1372"/>
      <c r="V199" s="1372"/>
      <c r="W199" s="20" t="s">
        <v>15</v>
      </c>
      <c r="X199" s="82"/>
      <c r="Y199" s="82"/>
      <c r="Z199" s="82"/>
      <c r="AA199" s="82"/>
      <c r="AB199" s="82"/>
      <c r="AC199" s="82"/>
      <c r="AD199" s="82"/>
      <c r="AE199" s="82"/>
      <c r="AF199" s="309"/>
      <c r="AG199" s="309"/>
    </row>
    <row r="200" spans="1:39" ht="7.5" customHeight="1" thickBot="1" x14ac:dyDescent="0.2">
      <c r="A200" s="323"/>
      <c r="B200" s="82"/>
      <c r="C200" s="577"/>
      <c r="D200" s="566"/>
      <c r="E200" s="566"/>
      <c r="F200" s="566"/>
      <c r="G200" s="566"/>
      <c r="H200" s="566"/>
      <c r="I200" s="566"/>
      <c r="J200" s="566"/>
      <c r="K200" s="566"/>
      <c r="L200" s="566"/>
      <c r="M200" s="566"/>
      <c r="N200" s="566"/>
      <c r="O200" s="566"/>
      <c r="P200" s="566"/>
      <c r="Q200" s="566"/>
      <c r="R200" s="566"/>
      <c r="S200" s="567"/>
      <c r="T200" s="567"/>
      <c r="U200" s="567"/>
      <c r="V200" s="567"/>
      <c r="W200" s="567"/>
      <c r="X200" s="568"/>
      <c r="Y200" s="568"/>
      <c r="Z200" s="568"/>
      <c r="AA200" s="82"/>
      <c r="AB200" s="82"/>
      <c r="AC200" s="82"/>
      <c r="AD200" s="82"/>
      <c r="AE200" s="82"/>
      <c r="AF200" s="309"/>
      <c r="AG200" s="309"/>
      <c r="AJ200" s="82"/>
      <c r="AK200" s="2"/>
    </row>
    <row r="201" spans="1:39" ht="26.25" customHeight="1" thickBot="1" x14ac:dyDescent="0.2">
      <c r="A201" s="323" t="str">
        <f>IF(OR(AND(F201="",F202="",K202="",O202="",Q202="",D204),AND(F201&lt;&gt;"",F202&lt;&gt;"",K202&lt;&gt;"",O202&lt;&gt;"",Q202&lt;&gt;"",D204&lt;&gt;"")),"○","×")</f>
        <v>○</v>
      </c>
      <c r="B201" s="1370" t="str">
        <f>IF(AND(A204="○",A205="○",A206="○",A207="○",A208="○",A201="○",S207="○",AG203="○"),"○","×")</f>
        <v>○</v>
      </c>
      <c r="C201" s="1437" t="s">
        <v>225</v>
      </c>
      <c r="D201" s="1322" t="s">
        <v>203</v>
      </c>
      <c r="E201" s="1323"/>
      <c r="F201" s="1398"/>
      <c r="G201" s="1399"/>
      <c r="H201" s="1399"/>
      <c r="I201" s="1399"/>
      <c r="J201" s="1399"/>
      <c r="K201" s="1400"/>
      <c r="L201" s="1440" t="s">
        <v>204</v>
      </c>
      <c r="M201" s="1401"/>
      <c r="N201" s="1401"/>
      <c r="O201" s="1441"/>
      <c r="P201" s="1402"/>
      <c r="Q201" s="1403"/>
      <c r="R201" s="1404"/>
      <c r="S201" s="559"/>
      <c r="T201" s="556"/>
      <c r="U201" s="556"/>
      <c r="V201" s="556"/>
      <c r="W201" s="556"/>
      <c r="X201" s="17"/>
      <c r="Y201" s="555"/>
      <c r="Z201" s="17"/>
      <c r="AA201" s="82"/>
      <c r="AB201" s="82"/>
      <c r="AC201" s="558"/>
      <c r="AD201" s="558"/>
      <c r="AE201" s="558"/>
      <c r="AF201" s="309"/>
      <c r="AG201" s="309"/>
      <c r="AK201" s="95"/>
      <c r="AL201" s="82"/>
      <c r="AM201" s="2"/>
    </row>
    <row r="202" spans="1:39" ht="22.5" customHeight="1" thickBot="1" x14ac:dyDescent="0.2">
      <c r="A202" s="323"/>
      <c r="B202" s="1370"/>
      <c r="C202" s="1438"/>
      <c r="D202" s="1318" t="s">
        <v>205</v>
      </c>
      <c r="E202" s="1319"/>
      <c r="F202" s="1320"/>
      <c r="G202" s="1321"/>
      <c r="H202" s="552" t="s">
        <v>206</v>
      </c>
      <c r="I202" s="1322" t="s">
        <v>9</v>
      </c>
      <c r="J202" s="1323"/>
      <c r="K202" s="1367"/>
      <c r="L202" s="1368"/>
      <c r="M202" s="1368"/>
      <c r="N202" s="1369"/>
      <c r="O202" s="777"/>
      <c r="P202" s="512" t="s">
        <v>14</v>
      </c>
      <c r="Q202" s="778"/>
      <c r="R202" s="549" t="s">
        <v>13</v>
      </c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309"/>
      <c r="AG202" s="309"/>
    </row>
    <row r="203" spans="1:39" ht="18.75" customHeight="1" thickTop="1" thickBot="1" x14ac:dyDescent="0.2">
      <c r="A203" s="323"/>
      <c r="B203" s="1370"/>
      <c r="C203" s="1438"/>
      <c r="D203" s="1322" t="s">
        <v>207</v>
      </c>
      <c r="E203" s="1422"/>
      <c r="F203" s="1422"/>
      <c r="G203" s="1422"/>
      <c r="H203" s="1422"/>
      <c r="I203" s="1422"/>
      <c r="J203" s="1422"/>
      <c r="K203" s="1323"/>
      <c r="L203" s="1425" t="s">
        <v>208</v>
      </c>
      <c r="M203" s="1323"/>
      <c r="N203" s="1425" t="s">
        <v>209</v>
      </c>
      <c r="O203" s="1323"/>
      <c r="P203" s="1425" t="s">
        <v>210</v>
      </c>
      <c r="Q203" s="1422"/>
      <c r="R203" s="1426"/>
      <c r="S203" s="560"/>
      <c r="T203" s="1334" t="s">
        <v>211</v>
      </c>
      <c r="U203" s="1335"/>
      <c r="V203" s="1281" t="s">
        <v>212</v>
      </c>
      <c r="W203" s="1282"/>
      <c r="X203" s="1282"/>
      <c r="Y203" s="1282"/>
      <c r="Z203" s="1282"/>
      <c r="AA203" s="1282"/>
      <c r="AB203" s="1336"/>
      <c r="AC203" s="1281" t="s">
        <v>213</v>
      </c>
      <c r="AD203" s="1282"/>
      <c r="AE203" s="1283"/>
      <c r="AF203" s="323" t="str">
        <f>IF(AND(F168="分ける",D204&lt;&gt;"",T204=""),"×","○")</f>
        <v>○</v>
      </c>
      <c r="AG203" s="578" t="str">
        <f>IF(AND(AF203="○",AF204="○",AF205="○",AF206="○"),"○","×")</f>
        <v>○</v>
      </c>
    </row>
    <row r="204" spans="1:39" ht="22.5" customHeight="1" x14ac:dyDescent="0.15">
      <c r="A204" s="309" t="str">
        <f>IF((OR(AND(D204&lt;&gt;"",L204&lt;&gt;"",N204&lt;&gt;""),AND(D204="",L204="",N204=""))),"○","×")</f>
        <v>○</v>
      </c>
      <c r="B204" s="1370"/>
      <c r="C204" s="1438"/>
      <c r="D204" s="1284"/>
      <c r="E204" s="1285"/>
      <c r="F204" s="1285"/>
      <c r="G204" s="1285"/>
      <c r="H204" s="1285"/>
      <c r="I204" s="1285"/>
      <c r="J204" s="1285"/>
      <c r="K204" s="1286"/>
      <c r="L204" s="1378"/>
      <c r="M204" s="1235"/>
      <c r="N204" s="1379"/>
      <c r="O204" s="1380"/>
      <c r="P204" s="1381">
        <f>L204*N204</f>
        <v>0</v>
      </c>
      <c r="Q204" s="1382"/>
      <c r="R204" s="1383"/>
      <c r="S204" s="560"/>
      <c r="T204" s="1347"/>
      <c r="U204" s="1348"/>
      <c r="V204" s="1349"/>
      <c r="W204" s="1350"/>
      <c r="X204" s="1350"/>
      <c r="Y204" s="1350"/>
      <c r="Z204" s="1350"/>
      <c r="AA204" s="1350"/>
      <c r="AB204" s="1351"/>
      <c r="AC204" s="1384"/>
      <c r="AD204" s="1385"/>
      <c r="AE204" s="1386"/>
      <c r="AF204" s="323" t="str">
        <f>IF((OR(AND(T204&lt;&gt;"",V204&lt;&gt;""),AND(T204="",V204=""))),"○","×")</f>
        <v>○</v>
      </c>
      <c r="AG204" s="309"/>
      <c r="AH204" s="53"/>
      <c r="AI204" s="53"/>
    </row>
    <row r="205" spans="1:39" ht="22.5" customHeight="1" x14ac:dyDescent="0.15">
      <c r="A205" s="309" t="str">
        <f>IF((OR(AND(D205&lt;&gt;"",L205&lt;&gt;"",N205&lt;&gt;""),AND(D205="",L205="",N205=""))),"○","×")</f>
        <v>○</v>
      </c>
      <c r="B205" s="1370"/>
      <c r="C205" s="1438"/>
      <c r="D205" s="1375"/>
      <c r="E205" s="1376"/>
      <c r="F205" s="1376"/>
      <c r="G205" s="1376"/>
      <c r="H205" s="1376"/>
      <c r="I205" s="1376"/>
      <c r="J205" s="1376"/>
      <c r="K205" s="1377"/>
      <c r="L205" s="1340"/>
      <c r="M205" s="1341"/>
      <c r="N205" s="1342"/>
      <c r="O205" s="1343"/>
      <c r="P205" s="1344">
        <f>L205*N205</f>
        <v>0</v>
      </c>
      <c r="Q205" s="1345"/>
      <c r="R205" s="1346"/>
      <c r="S205" s="560"/>
      <c r="T205" s="1347"/>
      <c r="U205" s="1348"/>
      <c r="V205" s="1349"/>
      <c r="W205" s="1350"/>
      <c r="X205" s="1350"/>
      <c r="Y205" s="1350"/>
      <c r="Z205" s="1350"/>
      <c r="AA205" s="1350"/>
      <c r="AB205" s="1351"/>
      <c r="AC205" s="1405"/>
      <c r="AD205" s="1406"/>
      <c r="AE205" s="1407"/>
      <c r="AF205" s="323" t="str">
        <f>IF((OR(AND(T205&lt;&gt;"",V205&lt;&gt;""),AND(T205="",V205=""))),"○","×")</f>
        <v>○</v>
      </c>
      <c r="AG205" s="309"/>
      <c r="AK205" s="2"/>
    </row>
    <row r="206" spans="1:39" ht="22.5" customHeight="1" thickBot="1" x14ac:dyDescent="0.2">
      <c r="A206" s="309" t="str">
        <f>IF((OR(AND(D206&lt;&gt;"",L206&lt;&gt;"",N206&lt;&gt;""),AND(D206="",L206="",N206=""))),"○","×")</f>
        <v>○</v>
      </c>
      <c r="B206" s="1370"/>
      <c r="C206" s="1438"/>
      <c r="D206" s="1375"/>
      <c r="E206" s="1376"/>
      <c r="F206" s="1376"/>
      <c r="G206" s="1376"/>
      <c r="H206" s="1376"/>
      <c r="I206" s="1376"/>
      <c r="J206" s="1376"/>
      <c r="K206" s="1377"/>
      <c r="L206" s="1340"/>
      <c r="M206" s="1341"/>
      <c r="N206" s="1342"/>
      <c r="O206" s="1343"/>
      <c r="P206" s="1344">
        <f>L206*N206</f>
        <v>0</v>
      </c>
      <c r="Q206" s="1345"/>
      <c r="R206" s="1346"/>
      <c r="S206" s="560"/>
      <c r="T206" s="1387"/>
      <c r="U206" s="1388"/>
      <c r="V206" s="1389"/>
      <c r="W206" s="1390"/>
      <c r="X206" s="1390"/>
      <c r="Y206" s="1390"/>
      <c r="Z206" s="1390"/>
      <c r="AA206" s="1390"/>
      <c r="AB206" s="1391"/>
      <c r="AC206" s="1392"/>
      <c r="AD206" s="1393"/>
      <c r="AE206" s="1394"/>
      <c r="AF206" s="323" t="str">
        <f>IF((OR(AND(T206&lt;&gt;"",V206&lt;&gt;""),AND(T206="",V206=""))),"○","×")</f>
        <v>○</v>
      </c>
      <c r="AG206" s="309"/>
      <c r="AJ206" s="53"/>
      <c r="AK206" s="98"/>
    </row>
    <row r="207" spans="1:39" ht="22.5" customHeight="1" thickTop="1" thickBot="1" x14ac:dyDescent="0.2">
      <c r="A207" s="309" t="str">
        <f>IF((OR(AND(D207&lt;&gt;"",L207&lt;&gt;"",N207&lt;&gt;""),AND(D207="",L207="",N207=""))),"○","×")</f>
        <v>○</v>
      </c>
      <c r="B207" s="1370"/>
      <c r="C207" s="1438"/>
      <c r="D207" s="1375"/>
      <c r="E207" s="1376"/>
      <c r="F207" s="1376"/>
      <c r="G207" s="1376"/>
      <c r="H207" s="1376"/>
      <c r="I207" s="1376"/>
      <c r="J207" s="1376"/>
      <c r="K207" s="1377"/>
      <c r="L207" s="1340"/>
      <c r="M207" s="1341"/>
      <c r="N207" s="1342"/>
      <c r="O207" s="1343"/>
      <c r="P207" s="1344">
        <f>L207*N207</f>
        <v>0</v>
      </c>
      <c r="Q207" s="1345"/>
      <c r="R207" s="1346"/>
      <c r="S207" s="307" t="str">
        <f>IF(AND(T207=U207,U207=V207,T207=V207),"○","×")</f>
        <v>○</v>
      </c>
      <c r="T207" s="308">
        <f>COUNTA(D204,D205,D206,D207,D208)</f>
        <v>0</v>
      </c>
      <c r="U207" s="308">
        <f>COUNTA(L204,L205,L206,L207,L208)</f>
        <v>0</v>
      </c>
      <c r="V207" s="308">
        <f>COUNTA(N204,N205,N206,N207,N208)</f>
        <v>0</v>
      </c>
      <c r="W207" s="82"/>
      <c r="X207" s="82"/>
      <c r="Y207" s="82"/>
      <c r="Z207" s="82"/>
      <c r="AA207" s="82"/>
      <c r="AB207" s="82"/>
      <c r="AC207" s="82"/>
      <c r="AD207" s="82"/>
      <c r="AE207" s="82"/>
      <c r="AF207" s="309"/>
      <c r="AG207" s="309"/>
      <c r="AK207" s="95"/>
      <c r="AL207" s="82"/>
      <c r="AM207" s="2"/>
    </row>
    <row r="208" spans="1:39" ht="22.5" customHeight="1" thickBot="1" x14ac:dyDescent="0.2">
      <c r="A208" s="309" t="str">
        <f>IF((OR(AND(D208&lt;&gt;"",L208&lt;&gt;"",N208&lt;&gt;""),AND(D208="",L208="",N208=""))),"○","×")</f>
        <v>○</v>
      </c>
      <c r="B208" s="1370"/>
      <c r="C208" s="1439"/>
      <c r="D208" s="1408"/>
      <c r="E208" s="1409"/>
      <c r="F208" s="1409"/>
      <c r="G208" s="1409"/>
      <c r="H208" s="1409"/>
      <c r="I208" s="1409"/>
      <c r="J208" s="1409"/>
      <c r="K208" s="1410"/>
      <c r="L208" s="1411"/>
      <c r="M208" s="1412"/>
      <c r="N208" s="1413"/>
      <c r="O208" s="1414"/>
      <c r="P208" s="1395">
        <f>L208*N208</f>
        <v>0</v>
      </c>
      <c r="Q208" s="1396"/>
      <c r="R208" s="1397"/>
      <c r="S208" s="576" t="s">
        <v>220</v>
      </c>
      <c r="T208" s="1371">
        <f>SUM(P204:R208)</f>
        <v>0</v>
      </c>
      <c r="U208" s="1372"/>
      <c r="V208" s="1372"/>
      <c r="W208" s="20" t="s">
        <v>15</v>
      </c>
      <c r="X208" s="82"/>
      <c r="Y208" s="82"/>
      <c r="Z208" s="82"/>
      <c r="AA208" s="82"/>
      <c r="AB208" s="82"/>
      <c r="AC208" s="82"/>
      <c r="AD208" s="82"/>
      <c r="AE208" s="82"/>
      <c r="AF208" s="309"/>
      <c r="AG208" s="309"/>
    </row>
    <row r="209" spans="1:39" ht="7.5" customHeight="1" thickBot="1" x14ac:dyDescent="0.2">
      <c r="A209" s="323"/>
      <c r="B209" s="82"/>
      <c r="C209" s="577"/>
      <c r="D209" s="566"/>
      <c r="E209" s="566"/>
      <c r="F209" s="566"/>
      <c r="G209" s="566"/>
      <c r="H209" s="566"/>
      <c r="I209" s="566"/>
      <c r="J209" s="566"/>
      <c r="K209" s="566"/>
      <c r="L209" s="566"/>
      <c r="M209" s="566"/>
      <c r="N209" s="566"/>
      <c r="O209" s="566"/>
      <c r="P209" s="566"/>
      <c r="Q209" s="566"/>
      <c r="R209" s="566"/>
      <c r="S209" s="567"/>
      <c r="T209" s="567"/>
      <c r="U209" s="567"/>
      <c r="V209" s="567"/>
      <c r="W209" s="567"/>
      <c r="X209" s="568"/>
      <c r="Y209" s="568"/>
      <c r="Z209" s="568"/>
      <c r="AA209" s="82"/>
      <c r="AB209" s="82"/>
      <c r="AC209" s="82"/>
      <c r="AD209" s="82"/>
      <c r="AE209" s="82"/>
      <c r="AF209" s="309"/>
      <c r="AG209" s="309"/>
      <c r="AJ209" s="82"/>
      <c r="AK209" s="2"/>
    </row>
    <row r="210" spans="1:39" ht="26.25" customHeight="1" thickBot="1" x14ac:dyDescent="0.2">
      <c r="A210" s="323" t="str">
        <f>IF(OR(AND(F210="",F211="",K211="",O211="",Q211="",D213),AND(F210&lt;&gt;"",F211&lt;&gt;"",K211&lt;&gt;"",O211&lt;&gt;"",Q211&lt;&gt;"",D213&lt;&gt;"")),"○","×")</f>
        <v>○</v>
      </c>
      <c r="B210" s="1370" t="str">
        <f>IF(AND(A213="○",A214="○",A215="○",A216="○",A217="○",A210="○",S216="○",AG212="○"),"○","×")</f>
        <v>○</v>
      </c>
      <c r="C210" s="1437" t="s">
        <v>224</v>
      </c>
      <c r="D210" s="1322" t="s">
        <v>203</v>
      </c>
      <c r="E210" s="1323"/>
      <c r="F210" s="1398"/>
      <c r="G210" s="1399"/>
      <c r="H210" s="1399"/>
      <c r="I210" s="1399"/>
      <c r="J210" s="1399"/>
      <c r="K210" s="1400"/>
      <c r="L210" s="1440" t="s">
        <v>204</v>
      </c>
      <c r="M210" s="1401"/>
      <c r="N210" s="1401"/>
      <c r="O210" s="1441"/>
      <c r="P210" s="1402"/>
      <c r="Q210" s="1403"/>
      <c r="R210" s="1404"/>
      <c r="S210" s="559"/>
      <c r="T210" s="556"/>
      <c r="U210" s="556"/>
      <c r="V210" s="556"/>
      <c r="W210" s="556"/>
      <c r="X210" s="17"/>
      <c r="Y210" s="555"/>
      <c r="Z210" s="17"/>
      <c r="AA210" s="82"/>
      <c r="AB210" s="82"/>
      <c r="AC210" s="558"/>
      <c r="AD210" s="558"/>
      <c r="AE210" s="558"/>
      <c r="AF210" s="309"/>
      <c r="AG210" s="309"/>
      <c r="AK210" s="95"/>
      <c r="AL210" s="82"/>
      <c r="AM210" s="2"/>
    </row>
    <row r="211" spans="1:39" ht="22.5" customHeight="1" thickBot="1" x14ac:dyDescent="0.2">
      <c r="A211" s="323"/>
      <c r="B211" s="1370"/>
      <c r="C211" s="1438"/>
      <c r="D211" s="1318" t="s">
        <v>205</v>
      </c>
      <c r="E211" s="1319"/>
      <c r="F211" s="1320"/>
      <c r="G211" s="1321"/>
      <c r="H211" s="552" t="s">
        <v>206</v>
      </c>
      <c r="I211" s="1322" t="s">
        <v>9</v>
      </c>
      <c r="J211" s="1323"/>
      <c r="K211" s="1367"/>
      <c r="L211" s="1368"/>
      <c r="M211" s="1368"/>
      <c r="N211" s="1369"/>
      <c r="O211" s="777"/>
      <c r="P211" s="512" t="s">
        <v>14</v>
      </c>
      <c r="Q211" s="778"/>
      <c r="R211" s="549" t="s">
        <v>13</v>
      </c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309"/>
      <c r="AG211" s="309"/>
    </row>
    <row r="212" spans="1:39" ht="18.75" customHeight="1" thickTop="1" thickBot="1" x14ac:dyDescent="0.2">
      <c r="A212" s="323"/>
      <c r="B212" s="1370"/>
      <c r="C212" s="1438"/>
      <c r="D212" s="1322" t="s">
        <v>207</v>
      </c>
      <c r="E212" s="1422"/>
      <c r="F212" s="1422"/>
      <c r="G212" s="1422"/>
      <c r="H212" s="1422"/>
      <c r="I212" s="1422"/>
      <c r="J212" s="1422"/>
      <c r="K212" s="1323"/>
      <c r="L212" s="1425" t="s">
        <v>208</v>
      </c>
      <c r="M212" s="1323"/>
      <c r="N212" s="1425" t="s">
        <v>209</v>
      </c>
      <c r="O212" s="1323"/>
      <c r="P212" s="1425" t="s">
        <v>210</v>
      </c>
      <c r="Q212" s="1422"/>
      <c r="R212" s="1426"/>
      <c r="S212" s="560"/>
      <c r="T212" s="1334" t="s">
        <v>211</v>
      </c>
      <c r="U212" s="1335"/>
      <c r="V212" s="1281" t="s">
        <v>212</v>
      </c>
      <c r="W212" s="1282"/>
      <c r="X212" s="1282"/>
      <c r="Y212" s="1282"/>
      <c r="Z212" s="1282"/>
      <c r="AA212" s="1282"/>
      <c r="AB212" s="1336"/>
      <c r="AC212" s="1281" t="s">
        <v>213</v>
      </c>
      <c r="AD212" s="1282"/>
      <c r="AE212" s="1283"/>
      <c r="AF212" s="323" t="str">
        <f>IF(AND(F168="分ける",D213&lt;&gt;"",T213=""),"×","○")</f>
        <v>○</v>
      </c>
      <c r="AG212" s="578" t="str">
        <f>IF(AND(AF212="○",AF213="○",AF214="○",AF215="○"),"○","×")</f>
        <v>○</v>
      </c>
    </row>
    <row r="213" spans="1:39" ht="22.5" customHeight="1" x14ac:dyDescent="0.15">
      <c r="A213" s="309" t="str">
        <f>IF((OR(AND(D213&lt;&gt;"",L213&lt;&gt;"",N213&lt;&gt;""),AND(D213="",L213="",N213=""))),"○","×")</f>
        <v>○</v>
      </c>
      <c r="B213" s="1370"/>
      <c r="C213" s="1438"/>
      <c r="D213" s="1284"/>
      <c r="E213" s="1285"/>
      <c r="F213" s="1285"/>
      <c r="G213" s="1285"/>
      <c r="H213" s="1285"/>
      <c r="I213" s="1285"/>
      <c r="J213" s="1285"/>
      <c r="K213" s="1286"/>
      <c r="L213" s="1378"/>
      <c r="M213" s="1235"/>
      <c r="N213" s="1379"/>
      <c r="O213" s="1380"/>
      <c r="P213" s="1381">
        <f>L213*N213</f>
        <v>0</v>
      </c>
      <c r="Q213" s="1382"/>
      <c r="R213" s="1383"/>
      <c r="S213" s="560"/>
      <c r="T213" s="1347"/>
      <c r="U213" s="1348"/>
      <c r="V213" s="1349"/>
      <c r="W213" s="1350"/>
      <c r="X213" s="1350"/>
      <c r="Y213" s="1350"/>
      <c r="Z213" s="1350"/>
      <c r="AA213" s="1350"/>
      <c r="AB213" s="1351"/>
      <c r="AC213" s="1384"/>
      <c r="AD213" s="1385"/>
      <c r="AE213" s="1386"/>
      <c r="AF213" s="323" t="str">
        <f>IF((OR(AND(T213&lt;&gt;"",V213&lt;&gt;""),AND(T213="",V213=""))),"○","×")</f>
        <v>○</v>
      </c>
      <c r="AG213" s="309"/>
      <c r="AH213" s="53"/>
      <c r="AI213" s="53"/>
    </row>
    <row r="214" spans="1:39" ht="22.5" customHeight="1" x14ac:dyDescent="0.15">
      <c r="A214" s="309" t="str">
        <f>IF((OR(AND(D214&lt;&gt;"",L214&lt;&gt;"",N214&lt;&gt;""),AND(D214="",L214="",N214=""))),"○","×")</f>
        <v>○</v>
      </c>
      <c r="B214" s="1370"/>
      <c r="C214" s="1438"/>
      <c r="D214" s="1375"/>
      <c r="E214" s="1376"/>
      <c r="F214" s="1376"/>
      <c r="G214" s="1376"/>
      <c r="H214" s="1376"/>
      <c r="I214" s="1376"/>
      <c r="J214" s="1376"/>
      <c r="K214" s="1377"/>
      <c r="L214" s="1340"/>
      <c r="M214" s="1341"/>
      <c r="N214" s="1342"/>
      <c r="O214" s="1343"/>
      <c r="P214" s="1344">
        <f>L214*N214</f>
        <v>0</v>
      </c>
      <c r="Q214" s="1345"/>
      <c r="R214" s="1346"/>
      <c r="S214" s="560"/>
      <c r="T214" s="1347"/>
      <c r="U214" s="1348"/>
      <c r="V214" s="1349"/>
      <c r="W214" s="1350"/>
      <c r="X214" s="1350"/>
      <c r="Y214" s="1350"/>
      <c r="Z214" s="1350"/>
      <c r="AA214" s="1350"/>
      <c r="AB214" s="1351"/>
      <c r="AC214" s="1405"/>
      <c r="AD214" s="1406"/>
      <c r="AE214" s="1407"/>
      <c r="AF214" s="323" t="str">
        <f>IF((OR(AND(T214&lt;&gt;"",V214&lt;&gt;""),AND(T214="",V214=""))),"○","×")</f>
        <v>○</v>
      </c>
      <c r="AG214" s="309"/>
      <c r="AK214" s="2"/>
    </row>
    <row r="215" spans="1:39" ht="22.5" customHeight="1" thickBot="1" x14ac:dyDescent="0.2">
      <c r="A215" s="309" t="str">
        <f>IF((OR(AND(D215&lt;&gt;"",L215&lt;&gt;"",N215&lt;&gt;""),AND(D215="",L215="",N215=""))),"○","×")</f>
        <v>○</v>
      </c>
      <c r="B215" s="1370"/>
      <c r="C215" s="1438"/>
      <c r="D215" s="1375"/>
      <c r="E215" s="1376"/>
      <c r="F215" s="1376"/>
      <c r="G215" s="1376"/>
      <c r="H215" s="1376"/>
      <c r="I215" s="1376"/>
      <c r="J215" s="1376"/>
      <c r="K215" s="1377"/>
      <c r="L215" s="1340"/>
      <c r="M215" s="1341"/>
      <c r="N215" s="1342"/>
      <c r="O215" s="1343"/>
      <c r="P215" s="1344">
        <f>L215*N215</f>
        <v>0</v>
      </c>
      <c r="Q215" s="1345"/>
      <c r="R215" s="1346"/>
      <c r="S215" s="560"/>
      <c r="T215" s="1387"/>
      <c r="U215" s="1388"/>
      <c r="V215" s="1389"/>
      <c r="W215" s="1390"/>
      <c r="X215" s="1390"/>
      <c r="Y215" s="1390"/>
      <c r="Z215" s="1390"/>
      <c r="AA215" s="1390"/>
      <c r="AB215" s="1391"/>
      <c r="AC215" s="1392"/>
      <c r="AD215" s="1393"/>
      <c r="AE215" s="1394"/>
      <c r="AF215" s="323" t="str">
        <f>IF((OR(AND(T215&lt;&gt;"",V215&lt;&gt;""),AND(T215="",V215=""))),"○","×")</f>
        <v>○</v>
      </c>
      <c r="AG215" s="309"/>
      <c r="AJ215" s="53"/>
      <c r="AK215" s="98"/>
    </row>
    <row r="216" spans="1:39" ht="22.5" customHeight="1" thickTop="1" thickBot="1" x14ac:dyDescent="0.2">
      <c r="A216" s="309" t="str">
        <f>IF((OR(AND(D216&lt;&gt;"",L216&lt;&gt;"",N216&lt;&gt;""),AND(D216="",L216="",N216=""))),"○","×")</f>
        <v>○</v>
      </c>
      <c r="B216" s="1370"/>
      <c r="C216" s="1438"/>
      <c r="D216" s="1375"/>
      <c r="E216" s="1376"/>
      <c r="F216" s="1376"/>
      <c r="G216" s="1376"/>
      <c r="H216" s="1376"/>
      <c r="I216" s="1376"/>
      <c r="J216" s="1376"/>
      <c r="K216" s="1377"/>
      <c r="L216" s="1340"/>
      <c r="M216" s="1341"/>
      <c r="N216" s="1342"/>
      <c r="O216" s="1343"/>
      <c r="P216" s="1344">
        <f>L216*N216</f>
        <v>0</v>
      </c>
      <c r="Q216" s="1345"/>
      <c r="R216" s="1346"/>
      <c r="S216" s="307" t="str">
        <f>IF(AND(T216=U216,U216=V216,T216=V216),"○","×")</f>
        <v>○</v>
      </c>
      <c r="T216" s="308">
        <f>COUNTA(D213,D214,D215,D216,D217)</f>
        <v>0</v>
      </c>
      <c r="U216" s="308">
        <f>COUNTA(L213,L214,L215,L216,L217)</f>
        <v>0</v>
      </c>
      <c r="V216" s="308">
        <f>COUNTA(N213,N214,N215,N216,N217)</f>
        <v>0</v>
      </c>
      <c r="W216" s="82"/>
      <c r="X216" s="82"/>
      <c r="Y216" s="82"/>
      <c r="Z216" s="82"/>
      <c r="AA216" s="82"/>
      <c r="AB216" s="82"/>
      <c r="AC216" s="82"/>
      <c r="AD216" s="82"/>
      <c r="AE216" s="82"/>
      <c r="AF216" s="309"/>
      <c r="AG216" s="309"/>
      <c r="AK216" s="95"/>
      <c r="AL216" s="82"/>
      <c r="AM216" s="2"/>
    </row>
    <row r="217" spans="1:39" ht="22.5" customHeight="1" thickBot="1" x14ac:dyDescent="0.2">
      <c r="A217" s="309" t="str">
        <f>IF((OR(AND(D217&lt;&gt;"",L217&lt;&gt;"",N217&lt;&gt;""),AND(D217="",L217="",N217=""))),"○","×")</f>
        <v>○</v>
      </c>
      <c r="B217" s="1370"/>
      <c r="C217" s="1439"/>
      <c r="D217" s="1408"/>
      <c r="E217" s="1409"/>
      <c r="F217" s="1409"/>
      <c r="G217" s="1409"/>
      <c r="H217" s="1409"/>
      <c r="I217" s="1409"/>
      <c r="J217" s="1409"/>
      <c r="K217" s="1410"/>
      <c r="L217" s="1411"/>
      <c r="M217" s="1412"/>
      <c r="N217" s="1413"/>
      <c r="O217" s="1414"/>
      <c r="P217" s="1395">
        <f>L217*N217</f>
        <v>0</v>
      </c>
      <c r="Q217" s="1396"/>
      <c r="R217" s="1397"/>
      <c r="S217" s="576" t="s">
        <v>220</v>
      </c>
      <c r="T217" s="1371">
        <f>SUM(P213:R217)</f>
        <v>0</v>
      </c>
      <c r="U217" s="1372"/>
      <c r="V217" s="1372"/>
      <c r="W217" s="20" t="s">
        <v>15</v>
      </c>
      <c r="X217" s="82"/>
      <c r="Y217" s="82"/>
      <c r="Z217" s="82"/>
      <c r="AA217" s="82"/>
      <c r="AB217" s="82"/>
      <c r="AC217" s="82"/>
      <c r="AD217" s="82"/>
      <c r="AE217" s="82"/>
      <c r="AF217" s="309"/>
      <c r="AG217" s="309"/>
    </row>
    <row r="218" spans="1:39" ht="7.5" customHeight="1" thickBot="1" x14ac:dyDescent="0.2">
      <c r="A218" s="323"/>
      <c r="B218" s="82"/>
      <c r="C218" s="577"/>
      <c r="D218" s="566"/>
      <c r="E218" s="566"/>
      <c r="F218" s="566"/>
      <c r="G218" s="566"/>
      <c r="H218" s="566"/>
      <c r="I218" s="566"/>
      <c r="J218" s="566"/>
      <c r="K218" s="566"/>
      <c r="L218" s="566"/>
      <c r="M218" s="566"/>
      <c r="N218" s="566"/>
      <c r="O218" s="566"/>
      <c r="P218" s="566"/>
      <c r="Q218" s="566"/>
      <c r="R218" s="566"/>
      <c r="S218" s="567"/>
      <c r="T218" s="567"/>
      <c r="U218" s="567"/>
      <c r="V218" s="567"/>
      <c r="W218" s="567"/>
      <c r="X218" s="568"/>
      <c r="Y218" s="568"/>
      <c r="Z218" s="568"/>
      <c r="AA218" s="82"/>
      <c r="AB218" s="82"/>
      <c r="AC218" s="82"/>
      <c r="AD218" s="82"/>
      <c r="AE218" s="82"/>
      <c r="AF218" s="309"/>
      <c r="AG218" s="309"/>
      <c r="AJ218" s="82"/>
      <c r="AK218" s="2"/>
    </row>
    <row r="219" spans="1:39" ht="26.25" customHeight="1" thickBot="1" x14ac:dyDescent="0.2">
      <c r="A219" s="323" t="str">
        <f>IF(OR(AND(F219="",F220="",K220="",O220="",Q220="",D222),AND(F219&lt;&gt;"",F220&lt;&gt;"",K220&lt;&gt;"",O220&lt;&gt;"",Q220&lt;&gt;"",D222&lt;&gt;"")),"○","×")</f>
        <v>○</v>
      </c>
      <c r="B219" s="1370" t="str">
        <f>IF(AND(A222="○",A223="○",A224="○",A225="○",A226="○",A219="○",S225="○",AG221="○"),"○","×")</f>
        <v>○</v>
      </c>
      <c r="C219" s="1437" t="s">
        <v>223</v>
      </c>
      <c r="D219" s="1322" t="s">
        <v>203</v>
      </c>
      <c r="E219" s="1323"/>
      <c r="F219" s="1398"/>
      <c r="G219" s="1399"/>
      <c r="H219" s="1399"/>
      <c r="I219" s="1399"/>
      <c r="J219" s="1399"/>
      <c r="K219" s="1400"/>
      <c r="L219" s="1440" t="s">
        <v>204</v>
      </c>
      <c r="M219" s="1401"/>
      <c r="N219" s="1401"/>
      <c r="O219" s="1441"/>
      <c r="P219" s="1402"/>
      <c r="Q219" s="1403"/>
      <c r="R219" s="1404"/>
      <c r="S219" s="559"/>
      <c r="T219" s="556"/>
      <c r="U219" s="556"/>
      <c r="V219" s="556"/>
      <c r="W219" s="556"/>
      <c r="X219" s="17"/>
      <c r="Y219" s="555"/>
      <c r="Z219" s="17"/>
      <c r="AA219" s="82"/>
      <c r="AB219" s="82"/>
      <c r="AC219" s="558"/>
      <c r="AD219" s="558"/>
      <c r="AE219" s="558"/>
      <c r="AF219" s="309"/>
      <c r="AG219" s="309"/>
      <c r="AK219" s="95"/>
      <c r="AL219" s="82"/>
      <c r="AM219" s="2"/>
    </row>
    <row r="220" spans="1:39" ht="22.5" customHeight="1" thickBot="1" x14ac:dyDescent="0.2">
      <c r="A220" s="323"/>
      <c r="B220" s="1370"/>
      <c r="C220" s="1438"/>
      <c r="D220" s="1318" t="s">
        <v>205</v>
      </c>
      <c r="E220" s="1319"/>
      <c r="F220" s="1320"/>
      <c r="G220" s="1321"/>
      <c r="H220" s="552" t="s">
        <v>206</v>
      </c>
      <c r="I220" s="1322" t="s">
        <v>9</v>
      </c>
      <c r="J220" s="1323"/>
      <c r="K220" s="1367"/>
      <c r="L220" s="1368"/>
      <c r="M220" s="1368"/>
      <c r="N220" s="1369"/>
      <c r="O220" s="777"/>
      <c r="P220" s="512" t="s">
        <v>14</v>
      </c>
      <c r="Q220" s="778"/>
      <c r="R220" s="549" t="s">
        <v>13</v>
      </c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309"/>
      <c r="AG220" s="309"/>
    </row>
    <row r="221" spans="1:39" ht="18.75" customHeight="1" thickTop="1" thickBot="1" x14ac:dyDescent="0.2">
      <c r="A221" s="323"/>
      <c r="B221" s="1370"/>
      <c r="C221" s="1438"/>
      <c r="D221" s="1322" t="s">
        <v>207</v>
      </c>
      <c r="E221" s="1422"/>
      <c r="F221" s="1422"/>
      <c r="G221" s="1422"/>
      <c r="H221" s="1422"/>
      <c r="I221" s="1422"/>
      <c r="J221" s="1422"/>
      <c r="K221" s="1323"/>
      <c r="L221" s="1425" t="s">
        <v>208</v>
      </c>
      <c r="M221" s="1323"/>
      <c r="N221" s="1425" t="s">
        <v>209</v>
      </c>
      <c r="O221" s="1323"/>
      <c r="P221" s="1425" t="s">
        <v>210</v>
      </c>
      <c r="Q221" s="1422"/>
      <c r="R221" s="1426"/>
      <c r="S221" s="560"/>
      <c r="T221" s="1334" t="s">
        <v>211</v>
      </c>
      <c r="U221" s="1335"/>
      <c r="V221" s="1281" t="s">
        <v>212</v>
      </c>
      <c r="W221" s="1282"/>
      <c r="X221" s="1282"/>
      <c r="Y221" s="1282"/>
      <c r="Z221" s="1282"/>
      <c r="AA221" s="1282"/>
      <c r="AB221" s="1336"/>
      <c r="AC221" s="1281" t="s">
        <v>213</v>
      </c>
      <c r="AD221" s="1282"/>
      <c r="AE221" s="1283"/>
      <c r="AF221" s="323" t="str">
        <f>IF(AND(F168="分ける",D222&lt;&gt;"",T222=""),"×","○")</f>
        <v>○</v>
      </c>
      <c r="AG221" s="578" t="str">
        <f>IF(AND(AF221="○",AF222="○",AF223="○",AF224="○"),"○","×")</f>
        <v>○</v>
      </c>
    </row>
    <row r="222" spans="1:39" ht="22.5" customHeight="1" x14ac:dyDescent="0.15">
      <c r="A222" s="309" t="str">
        <f>IF((OR(AND(D222&lt;&gt;"",L222&lt;&gt;"",N222&lt;&gt;""),AND(D222="",L222="",N222=""))),"○","×")</f>
        <v>○</v>
      </c>
      <c r="B222" s="1370"/>
      <c r="C222" s="1438"/>
      <c r="D222" s="1284"/>
      <c r="E222" s="1285"/>
      <c r="F222" s="1285"/>
      <c r="G222" s="1285"/>
      <c r="H222" s="1285"/>
      <c r="I222" s="1285"/>
      <c r="J222" s="1285"/>
      <c r="K222" s="1286"/>
      <c r="L222" s="1378"/>
      <c r="M222" s="1235"/>
      <c r="N222" s="1379"/>
      <c r="O222" s="1380"/>
      <c r="P222" s="1381">
        <f>L222*N222</f>
        <v>0</v>
      </c>
      <c r="Q222" s="1382"/>
      <c r="R222" s="1383"/>
      <c r="S222" s="560"/>
      <c r="T222" s="1347"/>
      <c r="U222" s="1348"/>
      <c r="V222" s="1349"/>
      <c r="W222" s="1350"/>
      <c r="X222" s="1350"/>
      <c r="Y222" s="1350"/>
      <c r="Z222" s="1350"/>
      <c r="AA222" s="1350"/>
      <c r="AB222" s="1351"/>
      <c r="AC222" s="1384"/>
      <c r="AD222" s="1385"/>
      <c r="AE222" s="1386"/>
      <c r="AF222" s="323" t="str">
        <f>IF((OR(AND(T222&lt;&gt;"",V222&lt;&gt;""),AND(T222="",V222=""))),"○","×")</f>
        <v>○</v>
      </c>
      <c r="AG222" s="309"/>
      <c r="AH222" s="53"/>
      <c r="AI222" s="53"/>
    </row>
    <row r="223" spans="1:39" ht="22.5" customHeight="1" x14ac:dyDescent="0.15">
      <c r="A223" s="309" t="str">
        <f>IF((OR(AND(D223&lt;&gt;"",L223&lt;&gt;"",N223&lt;&gt;""),AND(D223="",L223="",N223=""))),"○","×")</f>
        <v>○</v>
      </c>
      <c r="B223" s="1370"/>
      <c r="C223" s="1438"/>
      <c r="D223" s="1375"/>
      <c r="E223" s="1376"/>
      <c r="F223" s="1376"/>
      <c r="G223" s="1376"/>
      <c r="H223" s="1376"/>
      <c r="I223" s="1376"/>
      <c r="J223" s="1376"/>
      <c r="K223" s="1377"/>
      <c r="L223" s="1340"/>
      <c r="M223" s="1341"/>
      <c r="N223" s="1342"/>
      <c r="O223" s="1343"/>
      <c r="P223" s="1344">
        <f>L223*N223</f>
        <v>0</v>
      </c>
      <c r="Q223" s="1345"/>
      <c r="R223" s="1346"/>
      <c r="S223" s="560"/>
      <c r="T223" s="1347"/>
      <c r="U223" s="1348"/>
      <c r="V223" s="1349"/>
      <c r="W223" s="1350"/>
      <c r="X223" s="1350"/>
      <c r="Y223" s="1350"/>
      <c r="Z223" s="1350"/>
      <c r="AA223" s="1350"/>
      <c r="AB223" s="1351"/>
      <c r="AC223" s="1405"/>
      <c r="AD223" s="1406"/>
      <c r="AE223" s="1407"/>
      <c r="AF223" s="323" t="str">
        <f>IF((OR(AND(T223&lt;&gt;"",V223&lt;&gt;""),AND(T223="",V223=""))),"○","×")</f>
        <v>○</v>
      </c>
      <c r="AG223" s="309"/>
      <c r="AK223" s="2"/>
    </row>
    <row r="224" spans="1:39" ht="22.5" customHeight="1" thickBot="1" x14ac:dyDescent="0.2">
      <c r="A224" s="309" t="str">
        <f>IF((OR(AND(D224&lt;&gt;"",L224&lt;&gt;"",N224&lt;&gt;""),AND(D224="",L224="",N224=""))),"○","×")</f>
        <v>○</v>
      </c>
      <c r="B224" s="1370"/>
      <c r="C224" s="1438"/>
      <c r="D224" s="1375"/>
      <c r="E224" s="1376"/>
      <c r="F224" s="1376"/>
      <c r="G224" s="1376"/>
      <c r="H224" s="1376"/>
      <c r="I224" s="1376"/>
      <c r="J224" s="1376"/>
      <c r="K224" s="1377"/>
      <c r="L224" s="1340"/>
      <c r="M224" s="1341"/>
      <c r="N224" s="1342"/>
      <c r="O224" s="1343"/>
      <c r="P224" s="1344">
        <f>L224*N224</f>
        <v>0</v>
      </c>
      <c r="Q224" s="1345"/>
      <c r="R224" s="1346"/>
      <c r="S224" s="560"/>
      <c r="T224" s="1387"/>
      <c r="U224" s="1388"/>
      <c r="V224" s="1389"/>
      <c r="W224" s="1390"/>
      <c r="X224" s="1390"/>
      <c r="Y224" s="1390"/>
      <c r="Z224" s="1390"/>
      <c r="AA224" s="1390"/>
      <c r="AB224" s="1391"/>
      <c r="AC224" s="1392"/>
      <c r="AD224" s="1393"/>
      <c r="AE224" s="1394"/>
      <c r="AF224" s="323" t="str">
        <f>IF((OR(AND(T224&lt;&gt;"",V224&lt;&gt;""),AND(T224="",V224=""))),"○","×")</f>
        <v>○</v>
      </c>
      <c r="AG224" s="309"/>
      <c r="AJ224" s="53"/>
      <c r="AK224" s="98"/>
    </row>
    <row r="225" spans="1:39" ht="22.5" customHeight="1" thickTop="1" thickBot="1" x14ac:dyDescent="0.2">
      <c r="A225" s="309" t="str">
        <f>IF((OR(AND(D225&lt;&gt;"",L225&lt;&gt;"",N225&lt;&gt;""),AND(D225="",L225="",N225=""))),"○","×")</f>
        <v>○</v>
      </c>
      <c r="B225" s="1370"/>
      <c r="C225" s="1438"/>
      <c r="D225" s="1375"/>
      <c r="E225" s="1376"/>
      <c r="F225" s="1376"/>
      <c r="G225" s="1376"/>
      <c r="H225" s="1376"/>
      <c r="I225" s="1376"/>
      <c r="J225" s="1376"/>
      <c r="K225" s="1377"/>
      <c r="L225" s="1340"/>
      <c r="M225" s="1341"/>
      <c r="N225" s="1342"/>
      <c r="O225" s="1343"/>
      <c r="P225" s="1344">
        <f>L225*N225</f>
        <v>0</v>
      </c>
      <c r="Q225" s="1345"/>
      <c r="R225" s="1346"/>
      <c r="S225" s="307" t="str">
        <f>IF(AND(T225=U225,U225=V225,T225=V225),"○","×")</f>
        <v>○</v>
      </c>
      <c r="T225" s="308">
        <f>COUNTA(D222,D223,D224,D225,D226)</f>
        <v>0</v>
      </c>
      <c r="U225" s="308">
        <f>COUNTA(L222,L223,L224,L225,L226)</f>
        <v>0</v>
      </c>
      <c r="V225" s="308">
        <f>COUNTA(N222,N223,N224,N225,N226)</f>
        <v>0</v>
      </c>
      <c r="W225" s="82"/>
      <c r="X225" s="82"/>
      <c r="Y225" s="82"/>
      <c r="Z225" s="82"/>
      <c r="AA225" s="82"/>
      <c r="AB225" s="82"/>
      <c r="AC225" s="82"/>
      <c r="AD225" s="82"/>
      <c r="AE225" s="82"/>
      <c r="AF225" s="309"/>
      <c r="AG225" s="309"/>
      <c r="AK225" s="95"/>
      <c r="AL225" s="82"/>
      <c r="AM225" s="2"/>
    </row>
    <row r="226" spans="1:39" ht="22.5" customHeight="1" thickBot="1" x14ac:dyDescent="0.2">
      <c r="A226" s="309" t="str">
        <f>IF((OR(AND(D226&lt;&gt;"",L226&lt;&gt;"",N226&lt;&gt;""),AND(D226="",L226="",N226=""))),"○","×")</f>
        <v>○</v>
      </c>
      <c r="B226" s="1370"/>
      <c r="C226" s="1439"/>
      <c r="D226" s="1408"/>
      <c r="E226" s="1409"/>
      <c r="F226" s="1409"/>
      <c r="G226" s="1409"/>
      <c r="H226" s="1409"/>
      <c r="I226" s="1409"/>
      <c r="J226" s="1409"/>
      <c r="K226" s="1410"/>
      <c r="L226" s="1411"/>
      <c r="M226" s="1412"/>
      <c r="N226" s="1413"/>
      <c r="O226" s="1414"/>
      <c r="P226" s="1395">
        <f>L226*N226</f>
        <v>0</v>
      </c>
      <c r="Q226" s="1396"/>
      <c r="R226" s="1397"/>
      <c r="S226" s="576" t="s">
        <v>220</v>
      </c>
      <c r="T226" s="1371">
        <f>SUM(P222:R226)</f>
        <v>0</v>
      </c>
      <c r="U226" s="1372"/>
      <c r="V226" s="1372"/>
      <c r="W226" s="20" t="s">
        <v>15</v>
      </c>
      <c r="X226" s="82"/>
      <c r="Y226" s="82"/>
      <c r="Z226" s="82"/>
      <c r="AA226" s="82"/>
      <c r="AB226" s="82"/>
      <c r="AC226" s="82"/>
      <c r="AD226" s="82"/>
      <c r="AE226" s="82"/>
      <c r="AF226" s="309"/>
      <c r="AG226" s="309"/>
    </row>
    <row r="227" spans="1:39" ht="7.5" customHeight="1" thickBot="1" x14ac:dyDescent="0.2">
      <c r="A227" s="323"/>
      <c r="B227" s="82"/>
      <c r="C227" s="577"/>
      <c r="D227" s="566"/>
      <c r="E227" s="566"/>
      <c r="F227" s="566"/>
      <c r="G227" s="566"/>
      <c r="H227" s="566"/>
      <c r="I227" s="566"/>
      <c r="J227" s="566"/>
      <c r="K227" s="566"/>
      <c r="L227" s="566"/>
      <c r="M227" s="566"/>
      <c r="N227" s="566"/>
      <c r="O227" s="566"/>
      <c r="P227" s="566"/>
      <c r="Q227" s="566"/>
      <c r="R227" s="566"/>
      <c r="S227" s="567"/>
      <c r="T227" s="567"/>
      <c r="U227" s="567"/>
      <c r="V227" s="567"/>
      <c r="W227" s="567"/>
      <c r="X227" s="568"/>
      <c r="Y227" s="568"/>
      <c r="Z227" s="568"/>
      <c r="AA227" s="82"/>
      <c r="AB227" s="82"/>
      <c r="AC227" s="82"/>
      <c r="AD227" s="82"/>
      <c r="AE227" s="82"/>
      <c r="AF227" s="309"/>
      <c r="AG227" s="309"/>
      <c r="AJ227" s="82"/>
      <c r="AK227" s="2"/>
    </row>
    <row r="228" spans="1:39" ht="26.25" customHeight="1" thickBot="1" x14ac:dyDescent="0.2">
      <c r="A228" s="323" t="str">
        <f>IF(OR(AND(F228="",F229="",K229="",O229="",Q229="",D231),AND(F228&lt;&gt;"",F229&lt;&gt;"",K229&lt;&gt;"",O229&lt;&gt;"",Q229&lt;&gt;"",D231&lt;&gt;"")),"○","×")</f>
        <v>○</v>
      </c>
      <c r="B228" s="1370" t="str">
        <f>IF(AND(A231="○",A232="○",A233="○",A234="○",A235="○",A228="○",S234="○",AG230="○"),"○","×")</f>
        <v>○</v>
      </c>
      <c r="C228" s="1437" t="s">
        <v>222</v>
      </c>
      <c r="D228" s="1322" t="s">
        <v>203</v>
      </c>
      <c r="E228" s="1323"/>
      <c r="F228" s="1398"/>
      <c r="G228" s="1399"/>
      <c r="H228" s="1399"/>
      <c r="I228" s="1399"/>
      <c r="J228" s="1399"/>
      <c r="K228" s="1400"/>
      <c r="L228" s="1440" t="s">
        <v>204</v>
      </c>
      <c r="M228" s="1401"/>
      <c r="N228" s="1401"/>
      <c r="O228" s="1441"/>
      <c r="P228" s="1402"/>
      <c r="Q228" s="1403"/>
      <c r="R228" s="1404"/>
      <c r="S228" s="559"/>
      <c r="T228" s="556"/>
      <c r="U228" s="556"/>
      <c r="V228" s="556"/>
      <c r="W228" s="556"/>
      <c r="X228" s="17"/>
      <c r="Y228" s="555"/>
      <c r="Z228" s="17"/>
      <c r="AA228" s="82"/>
      <c r="AB228" s="82"/>
      <c r="AC228" s="558"/>
      <c r="AD228" s="558"/>
      <c r="AE228" s="558"/>
      <c r="AF228" s="309"/>
      <c r="AG228" s="309"/>
      <c r="AK228" s="95"/>
      <c r="AL228" s="82"/>
      <c r="AM228" s="2"/>
    </row>
    <row r="229" spans="1:39" ht="22.5" customHeight="1" thickBot="1" x14ac:dyDescent="0.2">
      <c r="A229" s="323"/>
      <c r="B229" s="1370"/>
      <c r="C229" s="1438"/>
      <c r="D229" s="1318" t="s">
        <v>205</v>
      </c>
      <c r="E229" s="1319"/>
      <c r="F229" s="1320"/>
      <c r="G229" s="1321"/>
      <c r="H229" s="552" t="s">
        <v>206</v>
      </c>
      <c r="I229" s="1322" t="s">
        <v>9</v>
      </c>
      <c r="J229" s="1323"/>
      <c r="K229" s="1367"/>
      <c r="L229" s="1368"/>
      <c r="M229" s="1368"/>
      <c r="N229" s="1369"/>
      <c r="O229" s="777"/>
      <c r="P229" s="512" t="s">
        <v>14</v>
      </c>
      <c r="Q229" s="778"/>
      <c r="R229" s="549" t="s">
        <v>13</v>
      </c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309"/>
      <c r="AG229" s="309"/>
    </row>
    <row r="230" spans="1:39" ht="18.75" customHeight="1" thickTop="1" thickBot="1" x14ac:dyDescent="0.2">
      <c r="A230" s="323"/>
      <c r="B230" s="1370"/>
      <c r="C230" s="1438"/>
      <c r="D230" s="1322" t="s">
        <v>207</v>
      </c>
      <c r="E230" s="1422"/>
      <c r="F230" s="1422"/>
      <c r="G230" s="1422"/>
      <c r="H230" s="1422"/>
      <c r="I230" s="1422"/>
      <c r="J230" s="1422"/>
      <c r="K230" s="1323"/>
      <c r="L230" s="1425" t="s">
        <v>208</v>
      </c>
      <c r="M230" s="1323"/>
      <c r="N230" s="1425" t="s">
        <v>209</v>
      </c>
      <c r="O230" s="1323"/>
      <c r="P230" s="1425" t="s">
        <v>210</v>
      </c>
      <c r="Q230" s="1422"/>
      <c r="R230" s="1426"/>
      <c r="S230" s="560"/>
      <c r="T230" s="1334" t="s">
        <v>211</v>
      </c>
      <c r="U230" s="1335"/>
      <c r="V230" s="1281" t="s">
        <v>212</v>
      </c>
      <c r="W230" s="1282"/>
      <c r="X230" s="1282"/>
      <c r="Y230" s="1282"/>
      <c r="Z230" s="1282"/>
      <c r="AA230" s="1282"/>
      <c r="AB230" s="1336"/>
      <c r="AC230" s="1281" t="s">
        <v>213</v>
      </c>
      <c r="AD230" s="1282"/>
      <c r="AE230" s="1283"/>
      <c r="AF230" s="323" t="str">
        <f>IF(AND(F168="分ける",D231&lt;&gt;"",T231=""),"×","○")</f>
        <v>○</v>
      </c>
      <c r="AG230" s="578" t="str">
        <f>IF(AND(AF230="○",AF231="○",AF232="○",AF233="○"),"○","×")</f>
        <v>○</v>
      </c>
    </row>
    <row r="231" spans="1:39" ht="22.5" customHeight="1" x14ac:dyDescent="0.15">
      <c r="A231" s="309" t="str">
        <f>IF((OR(AND(D231&lt;&gt;"",L231&lt;&gt;"",N231&lt;&gt;""),AND(D231="",L231="",N231=""))),"○","×")</f>
        <v>○</v>
      </c>
      <c r="B231" s="1370"/>
      <c r="C231" s="1438"/>
      <c r="D231" s="1284"/>
      <c r="E231" s="1285"/>
      <c r="F231" s="1285"/>
      <c r="G231" s="1285"/>
      <c r="H231" s="1285"/>
      <c r="I231" s="1285"/>
      <c r="J231" s="1285"/>
      <c r="K231" s="1286"/>
      <c r="L231" s="1378"/>
      <c r="M231" s="1235"/>
      <c r="N231" s="1379"/>
      <c r="O231" s="1380"/>
      <c r="P231" s="1381">
        <f>L231*N231</f>
        <v>0</v>
      </c>
      <c r="Q231" s="1382"/>
      <c r="R231" s="1383"/>
      <c r="S231" s="560"/>
      <c r="T231" s="1347"/>
      <c r="U231" s="1348"/>
      <c r="V231" s="1349"/>
      <c r="W231" s="1350"/>
      <c r="X231" s="1350"/>
      <c r="Y231" s="1350"/>
      <c r="Z231" s="1350"/>
      <c r="AA231" s="1350"/>
      <c r="AB231" s="1351"/>
      <c r="AC231" s="1384"/>
      <c r="AD231" s="1385"/>
      <c r="AE231" s="1386"/>
      <c r="AF231" s="323" t="str">
        <f>IF((OR(AND(T231&lt;&gt;"",V231&lt;&gt;""),AND(T231="",V231=""))),"○","×")</f>
        <v>○</v>
      </c>
      <c r="AG231" s="309"/>
      <c r="AH231" s="53"/>
      <c r="AI231" s="53"/>
    </row>
    <row r="232" spans="1:39" ht="22.5" customHeight="1" x14ac:dyDescent="0.15">
      <c r="A232" s="309" t="str">
        <f>IF((OR(AND(D232&lt;&gt;"",L232&lt;&gt;"",N232&lt;&gt;""),AND(D232="",L232="",N232=""))),"○","×")</f>
        <v>○</v>
      </c>
      <c r="B232" s="1370"/>
      <c r="C232" s="1438"/>
      <c r="D232" s="1375"/>
      <c r="E232" s="1376"/>
      <c r="F232" s="1376"/>
      <c r="G232" s="1376"/>
      <c r="H232" s="1376"/>
      <c r="I232" s="1376"/>
      <c r="J232" s="1376"/>
      <c r="K232" s="1377"/>
      <c r="L232" s="1340"/>
      <c r="M232" s="1341"/>
      <c r="N232" s="1342"/>
      <c r="O232" s="1343"/>
      <c r="P232" s="1344">
        <f>L232*N232</f>
        <v>0</v>
      </c>
      <c r="Q232" s="1345"/>
      <c r="R232" s="1346"/>
      <c r="S232" s="560"/>
      <c r="T232" s="1347"/>
      <c r="U232" s="1348"/>
      <c r="V232" s="1349"/>
      <c r="W232" s="1350"/>
      <c r="X232" s="1350"/>
      <c r="Y232" s="1350"/>
      <c r="Z232" s="1350"/>
      <c r="AA232" s="1350"/>
      <c r="AB232" s="1351"/>
      <c r="AC232" s="1405"/>
      <c r="AD232" s="1406"/>
      <c r="AE232" s="1407"/>
      <c r="AF232" s="323" t="str">
        <f>IF((OR(AND(T232&lt;&gt;"",V232&lt;&gt;""),AND(T232="",V232=""))),"○","×")</f>
        <v>○</v>
      </c>
      <c r="AG232" s="309"/>
      <c r="AK232" s="2"/>
    </row>
    <row r="233" spans="1:39" ht="22.5" customHeight="1" thickBot="1" x14ac:dyDescent="0.2">
      <c r="A233" s="309" t="str">
        <f>IF((OR(AND(D233&lt;&gt;"",L233&lt;&gt;"",N233&lt;&gt;""),AND(D233="",L233="",N233=""))),"○","×")</f>
        <v>○</v>
      </c>
      <c r="B233" s="1370"/>
      <c r="C233" s="1438"/>
      <c r="D233" s="1375"/>
      <c r="E233" s="1376"/>
      <c r="F233" s="1376"/>
      <c r="G233" s="1376"/>
      <c r="H233" s="1376"/>
      <c r="I233" s="1376"/>
      <c r="J233" s="1376"/>
      <c r="K233" s="1377"/>
      <c r="L233" s="1340"/>
      <c r="M233" s="1341"/>
      <c r="N233" s="1342"/>
      <c r="O233" s="1343"/>
      <c r="P233" s="1344">
        <f>L233*N233</f>
        <v>0</v>
      </c>
      <c r="Q233" s="1345"/>
      <c r="R233" s="1346"/>
      <c r="S233" s="560"/>
      <c r="T233" s="1387"/>
      <c r="U233" s="1388"/>
      <c r="V233" s="1389"/>
      <c r="W233" s="1390"/>
      <c r="X233" s="1390"/>
      <c r="Y233" s="1390"/>
      <c r="Z233" s="1390"/>
      <c r="AA233" s="1390"/>
      <c r="AB233" s="1391"/>
      <c r="AC233" s="1392"/>
      <c r="AD233" s="1393"/>
      <c r="AE233" s="1394"/>
      <c r="AF233" s="323" t="str">
        <f>IF((OR(AND(T233&lt;&gt;"",V233&lt;&gt;""),AND(T233="",V233=""))),"○","×")</f>
        <v>○</v>
      </c>
      <c r="AG233" s="309"/>
      <c r="AJ233" s="53"/>
      <c r="AK233" s="98"/>
    </row>
    <row r="234" spans="1:39" ht="22.5" customHeight="1" thickTop="1" thickBot="1" x14ac:dyDescent="0.2">
      <c r="A234" s="309" t="str">
        <f>IF((OR(AND(D234&lt;&gt;"",L234&lt;&gt;"",N234&lt;&gt;""),AND(D234="",L234="",N234=""))),"○","×")</f>
        <v>○</v>
      </c>
      <c r="B234" s="1370"/>
      <c r="C234" s="1438"/>
      <c r="D234" s="1375"/>
      <c r="E234" s="1376"/>
      <c r="F234" s="1376"/>
      <c r="G234" s="1376"/>
      <c r="H234" s="1376"/>
      <c r="I234" s="1376"/>
      <c r="J234" s="1376"/>
      <c r="K234" s="1377"/>
      <c r="L234" s="1340"/>
      <c r="M234" s="1341"/>
      <c r="N234" s="1342"/>
      <c r="O234" s="1343"/>
      <c r="P234" s="1344">
        <f>L234*N234</f>
        <v>0</v>
      </c>
      <c r="Q234" s="1345"/>
      <c r="R234" s="1346"/>
      <c r="S234" s="307" t="str">
        <f>IF(AND(T234=U234,U234=V234,T234=V234),"○","×")</f>
        <v>○</v>
      </c>
      <c r="T234" s="308">
        <f>COUNTA(D231,D232,D233,D234,D235)</f>
        <v>0</v>
      </c>
      <c r="U234" s="308">
        <f>COUNTA(L231,L232,L233,L234,L235)</f>
        <v>0</v>
      </c>
      <c r="V234" s="308">
        <f>COUNTA(N231,N232,N233,N234,N235)</f>
        <v>0</v>
      </c>
      <c r="W234" s="82"/>
      <c r="X234" s="82"/>
      <c r="Y234" s="82"/>
      <c r="Z234" s="82"/>
      <c r="AA234" s="82"/>
      <c r="AB234" s="82"/>
      <c r="AC234" s="82"/>
      <c r="AD234" s="82"/>
      <c r="AE234" s="82"/>
      <c r="AF234" s="309"/>
      <c r="AG234" s="309"/>
      <c r="AK234" s="95"/>
      <c r="AL234" s="82"/>
      <c r="AM234" s="2"/>
    </row>
    <row r="235" spans="1:39" ht="22.5" customHeight="1" thickBot="1" x14ac:dyDescent="0.2">
      <c r="A235" s="309" t="str">
        <f>IF((OR(AND(D235&lt;&gt;"",L235&lt;&gt;"",N235&lt;&gt;""),AND(D235="",L235="",N235=""))),"○","×")</f>
        <v>○</v>
      </c>
      <c r="B235" s="1370"/>
      <c r="C235" s="1439"/>
      <c r="D235" s="1408"/>
      <c r="E235" s="1409"/>
      <c r="F235" s="1409"/>
      <c r="G235" s="1409"/>
      <c r="H235" s="1409"/>
      <c r="I235" s="1409"/>
      <c r="J235" s="1409"/>
      <c r="K235" s="1410"/>
      <c r="L235" s="1411"/>
      <c r="M235" s="1412"/>
      <c r="N235" s="1413"/>
      <c r="O235" s="1414"/>
      <c r="P235" s="1395">
        <f>L235*N235</f>
        <v>0</v>
      </c>
      <c r="Q235" s="1396"/>
      <c r="R235" s="1397"/>
      <c r="S235" s="576" t="s">
        <v>220</v>
      </c>
      <c r="T235" s="1371">
        <f>SUM(P231:R235)</f>
        <v>0</v>
      </c>
      <c r="U235" s="1372"/>
      <c r="V235" s="1372"/>
      <c r="W235" s="20" t="s">
        <v>15</v>
      </c>
      <c r="X235" s="82"/>
      <c r="Y235" s="82"/>
      <c r="Z235" s="82"/>
      <c r="AA235" s="82"/>
      <c r="AB235" s="82"/>
      <c r="AC235" s="82"/>
      <c r="AD235" s="82"/>
      <c r="AE235" s="82"/>
      <c r="AF235" s="309"/>
      <c r="AG235" s="309"/>
    </row>
    <row r="236" spans="1:39" ht="7.5" customHeight="1" thickBot="1" x14ac:dyDescent="0.2">
      <c r="A236" s="323"/>
      <c r="B236" s="82"/>
      <c r="C236" s="577"/>
      <c r="D236" s="566"/>
      <c r="E236" s="566"/>
      <c r="F236" s="566"/>
      <c r="G236" s="566"/>
      <c r="H236" s="566"/>
      <c r="I236" s="566"/>
      <c r="J236" s="566"/>
      <c r="K236" s="566"/>
      <c r="L236" s="566"/>
      <c r="M236" s="566"/>
      <c r="N236" s="566"/>
      <c r="O236" s="566"/>
      <c r="P236" s="566"/>
      <c r="Q236" s="566"/>
      <c r="R236" s="566"/>
      <c r="S236" s="567"/>
      <c r="T236" s="567"/>
      <c r="U236" s="567"/>
      <c r="V236" s="567"/>
      <c r="W236" s="567"/>
      <c r="X236" s="568"/>
      <c r="Y236" s="568"/>
      <c r="Z236" s="568"/>
      <c r="AA236" s="82"/>
      <c r="AB236" s="82"/>
      <c r="AC236" s="82"/>
      <c r="AD236" s="82"/>
      <c r="AE236" s="82"/>
      <c r="AF236" s="309"/>
      <c r="AG236" s="309"/>
      <c r="AJ236" s="82"/>
      <c r="AK236" s="2"/>
    </row>
    <row r="237" spans="1:39" ht="26.25" customHeight="1" thickBot="1" x14ac:dyDescent="0.2">
      <c r="A237" s="323" t="str">
        <f>IF(OR(AND(F237="",F238="",K238="",O238="",Q238="",D240),AND(F237&lt;&gt;"",F238&lt;&gt;"",K238&lt;&gt;"",O238&lt;&gt;"",Q238&lt;&gt;"",D240&lt;&gt;"")),"○","×")</f>
        <v>○</v>
      </c>
      <c r="B237" s="1370" t="str">
        <f>IF(AND(A240="○",A241="○",A242="○",A243="○",A244="○",A237="○",S243="○",AG239="○"),"○","×")</f>
        <v>○</v>
      </c>
      <c r="C237" s="1437" t="s">
        <v>221</v>
      </c>
      <c r="D237" s="1322" t="s">
        <v>203</v>
      </c>
      <c r="E237" s="1323"/>
      <c r="F237" s="1398"/>
      <c r="G237" s="1399"/>
      <c r="H237" s="1399"/>
      <c r="I237" s="1399"/>
      <c r="J237" s="1399"/>
      <c r="K237" s="1400"/>
      <c r="L237" s="1440" t="s">
        <v>204</v>
      </c>
      <c r="M237" s="1401"/>
      <c r="N237" s="1401"/>
      <c r="O237" s="1441"/>
      <c r="P237" s="1402"/>
      <c r="Q237" s="1403"/>
      <c r="R237" s="1404"/>
      <c r="S237" s="559"/>
      <c r="T237" s="556"/>
      <c r="U237" s="556"/>
      <c r="V237" s="556"/>
      <c r="W237" s="556"/>
      <c r="X237" s="17"/>
      <c r="Y237" s="555"/>
      <c r="Z237" s="17"/>
      <c r="AA237" s="82"/>
      <c r="AB237" s="82"/>
      <c r="AC237" s="558"/>
      <c r="AD237" s="558"/>
      <c r="AE237" s="558"/>
      <c r="AF237" s="309"/>
      <c r="AG237" s="309"/>
      <c r="AK237" s="95"/>
      <c r="AL237" s="82"/>
      <c r="AM237" s="2"/>
    </row>
    <row r="238" spans="1:39" ht="22.5" customHeight="1" thickBot="1" x14ac:dyDescent="0.2">
      <c r="A238" s="323"/>
      <c r="B238" s="1370"/>
      <c r="C238" s="1438"/>
      <c r="D238" s="1318" t="s">
        <v>205</v>
      </c>
      <c r="E238" s="1319"/>
      <c r="F238" s="1320"/>
      <c r="G238" s="1321"/>
      <c r="H238" s="552" t="s">
        <v>206</v>
      </c>
      <c r="I238" s="1322" t="s">
        <v>9</v>
      </c>
      <c r="J238" s="1323"/>
      <c r="K238" s="1367"/>
      <c r="L238" s="1368"/>
      <c r="M238" s="1368"/>
      <c r="N238" s="1369"/>
      <c r="O238" s="777"/>
      <c r="P238" s="512" t="s">
        <v>14</v>
      </c>
      <c r="Q238" s="778"/>
      <c r="R238" s="549" t="s">
        <v>13</v>
      </c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309"/>
      <c r="AG238" s="309"/>
    </row>
    <row r="239" spans="1:39" ht="18.75" customHeight="1" thickTop="1" thickBot="1" x14ac:dyDescent="0.2">
      <c r="A239" s="323"/>
      <c r="B239" s="1370"/>
      <c r="C239" s="1438"/>
      <c r="D239" s="1322" t="s">
        <v>207</v>
      </c>
      <c r="E239" s="1422"/>
      <c r="F239" s="1422"/>
      <c r="G239" s="1422"/>
      <c r="H239" s="1422"/>
      <c r="I239" s="1422"/>
      <c r="J239" s="1422"/>
      <c r="K239" s="1323"/>
      <c r="L239" s="1425" t="s">
        <v>208</v>
      </c>
      <c r="M239" s="1323"/>
      <c r="N239" s="1425" t="s">
        <v>209</v>
      </c>
      <c r="O239" s="1323"/>
      <c r="P239" s="1425" t="s">
        <v>210</v>
      </c>
      <c r="Q239" s="1422"/>
      <c r="R239" s="1426"/>
      <c r="S239" s="560"/>
      <c r="T239" s="1334" t="s">
        <v>211</v>
      </c>
      <c r="U239" s="1335"/>
      <c r="V239" s="1281" t="s">
        <v>212</v>
      </c>
      <c r="W239" s="1282"/>
      <c r="X239" s="1282"/>
      <c r="Y239" s="1282"/>
      <c r="Z239" s="1282"/>
      <c r="AA239" s="1282"/>
      <c r="AB239" s="1336"/>
      <c r="AC239" s="1281" t="s">
        <v>213</v>
      </c>
      <c r="AD239" s="1282"/>
      <c r="AE239" s="1283"/>
      <c r="AF239" s="323" t="str">
        <f>IF(AND(F168="分ける",D240&lt;&gt;"",T240=""),"×","○")</f>
        <v>○</v>
      </c>
      <c r="AG239" s="578" t="str">
        <f>IF(AND(AF239="○",AF240="○",AF241="○",AF242="○"),"○","×")</f>
        <v>○</v>
      </c>
    </row>
    <row r="240" spans="1:39" ht="22.5" customHeight="1" x14ac:dyDescent="0.15">
      <c r="A240" s="309" t="str">
        <f>IF((OR(AND(D240&lt;&gt;"",L240&lt;&gt;"",N240&lt;&gt;""),AND(D240="",L240="",N240=""))),"○","×")</f>
        <v>○</v>
      </c>
      <c r="B240" s="1370"/>
      <c r="C240" s="1438"/>
      <c r="D240" s="1284"/>
      <c r="E240" s="1285"/>
      <c r="F240" s="1285"/>
      <c r="G240" s="1285"/>
      <c r="H240" s="1285"/>
      <c r="I240" s="1285"/>
      <c r="J240" s="1285"/>
      <c r="K240" s="1286"/>
      <c r="L240" s="1378"/>
      <c r="M240" s="1235"/>
      <c r="N240" s="1379"/>
      <c r="O240" s="1380"/>
      <c r="P240" s="1381">
        <f>L240*N240</f>
        <v>0</v>
      </c>
      <c r="Q240" s="1382"/>
      <c r="R240" s="1383"/>
      <c r="S240" s="560"/>
      <c r="T240" s="1347"/>
      <c r="U240" s="1348"/>
      <c r="V240" s="1349"/>
      <c r="W240" s="1350"/>
      <c r="X240" s="1350"/>
      <c r="Y240" s="1350"/>
      <c r="Z240" s="1350"/>
      <c r="AA240" s="1350"/>
      <c r="AB240" s="1351"/>
      <c r="AC240" s="1384"/>
      <c r="AD240" s="1385"/>
      <c r="AE240" s="1386"/>
      <c r="AF240" s="323" t="str">
        <f>IF((OR(AND(T240&lt;&gt;"",V240&lt;&gt;""),AND(T240="",V240=""))),"○","×")</f>
        <v>○</v>
      </c>
      <c r="AG240" s="309"/>
      <c r="AH240" s="53"/>
      <c r="AI240" s="53"/>
    </row>
    <row r="241" spans="1:39" ht="22.5" customHeight="1" x14ac:dyDescent="0.15">
      <c r="A241" s="309" t="str">
        <f>IF((OR(AND(D241&lt;&gt;"",L241&lt;&gt;"",N241&lt;&gt;""),AND(D241="",L241="",N241=""))),"○","×")</f>
        <v>○</v>
      </c>
      <c r="B241" s="1370"/>
      <c r="C241" s="1438"/>
      <c r="D241" s="1375"/>
      <c r="E241" s="1376"/>
      <c r="F241" s="1376"/>
      <c r="G241" s="1376"/>
      <c r="H241" s="1376"/>
      <c r="I241" s="1376"/>
      <c r="J241" s="1376"/>
      <c r="K241" s="1377"/>
      <c r="L241" s="1340"/>
      <c r="M241" s="1341"/>
      <c r="N241" s="1342"/>
      <c r="O241" s="1343"/>
      <c r="P241" s="1344">
        <f>L241*N241</f>
        <v>0</v>
      </c>
      <c r="Q241" s="1345"/>
      <c r="R241" s="1346"/>
      <c r="S241" s="560"/>
      <c r="T241" s="1347"/>
      <c r="U241" s="1348"/>
      <c r="V241" s="1349"/>
      <c r="W241" s="1350"/>
      <c r="X241" s="1350"/>
      <c r="Y241" s="1350"/>
      <c r="Z241" s="1350"/>
      <c r="AA241" s="1350"/>
      <c r="AB241" s="1351"/>
      <c r="AC241" s="1405"/>
      <c r="AD241" s="1406"/>
      <c r="AE241" s="1407"/>
      <c r="AF241" s="323" t="str">
        <f>IF((OR(AND(T241&lt;&gt;"",V241&lt;&gt;""),AND(T241="",V241=""))),"○","×")</f>
        <v>○</v>
      </c>
      <c r="AG241" s="309"/>
      <c r="AK241" s="2"/>
    </row>
    <row r="242" spans="1:39" ht="22.5" customHeight="1" thickBot="1" x14ac:dyDescent="0.2">
      <c r="A242" s="309" t="str">
        <f>IF((OR(AND(D242&lt;&gt;"",L242&lt;&gt;"",N242&lt;&gt;""),AND(D242="",L242="",N242=""))),"○","×")</f>
        <v>○</v>
      </c>
      <c r="B242" s="1370"/>
      <c r="C242" s="1438"/>
      <c r="D242" s="1375"/>
      <c r="E242" s="1376"/>
      <c r="F242" s="1376"/>
      <c r="G242" s="1376"/>
      <c r="H242" s="1376"/>
      <c r="I242" s="1376"/>
      <c r="J242" s="1376"/>
      <c r="K242" s="1377"/>
      <c r="L242" s="1340"/>
      <c r="M242" s="1341"/>
      <c r="N242" s="1342"/>
      <c r="O242" s="1343"/>
      <c r="P242" s="1344">
        <f>L242*N242</f>
        <v>0</v>
      </c>
      <c r="Q242" s="1345"/>
      <c r="R242" s="1346"/>
      <c r="S242" s="560"/>
      <c r="T242" s="1387"/>
      <c r="U242" s="1388"/>
      <c r="V242" s="1389"/>
      <c r="W242" s="1390"/>
      <c r="X242" s="1390"/>
      <c r="Y242" s="1390"/>
      <c r="Z242" s="1390"/>
      <c r="AA242" s="1390"/>
      <c r="AB242" s="1391"/>
      <c r="AC242" s="1392"/>
      <c r="AD242" s="1393"/>
      <c r="AE242" s="1394"/>
      <c r="AF242" s="323" t="str">
        <f>IF((OR(AND(T242&lt;&gt;"",V242&lt;&gt;""),AND(T242="",V242=""))),"○","×")</f>
        <v>○</v>
      </c>
      <c r="AG242" s="309"/>
      <c r="AJ242" s="53"/>
      <c r="AK242" s="98"/>
    </row>
    <row r="243" spans="1:39" ht="22.5" customHeight="1" thickTop="1" thickBot="1" x14ac:dyDescent="0.2">
      <c r="A243" s="309" t="str">
        <f>IF((OR(AND(D243&lt;&gt;"",L243&lt;&gt;"",N243&lt;&gt;""),AND(D243="",L243="",N243=""))),"○","×")</f>
        <v>○</v>
      </c>
      <c r="B243" s="1370"/>
      <c r="C243" s="1438"/>
      <c r="D243" s="1375"/>
      <c r="E243" s="1376"/>
      <c r="F243" s="1376"/>
      <c r="G243" s="1376"/>
      <c r="H243" s="1376"/>
      <c r="I243" s="1376"/>
      <c r="J243" s="1376"/>
      <c r="K243" s="1377"/>
      <c r="L243" s="1340"/>
      <c r="M243" s="1341"/>
      <c r="N243" s="1342"/>
      <c r="O243" s="1343"/>
      <c r="P243" s="1344">
        <f>L243*N243</f>
        <v>0</v>
      </c>
      <c r="Q243" s="1345"/>
      <c r="R243" s="1346"/>
      <c r="S243" s="307" t="str">
        <f>IF(AND(T243=U243,U243=V243,T243=V243),"○","×")</f>
        <v>○</v>
      </c>
      <c r="T243" s="308">
        <f>COUNTA(D240,D241,D242,D243,D244)</f>
        <v>0</v>
      </c>
      <c r="U243" s="308">
        <f>COUNTA(L240,L241,L242,L243,L244)</f>
        <v>0</v>
      </c>
      <c r="V243" s="308">
        <f>COUNTA(N240,N241,N242,N243,N244)</f>
        <v>0</v>
      </c>
      <c r="W243" s="82"/>
      <c r="X243" s="82"/>
      <c r="Y243" s="82"/>
      <c r="Z243" s="82"/>
      <c r="AA243" s="82"/>
      <c r="AB243" s="82"/>
      <c r="AC243" s="82"/>
      <c r="AD243" s="82"/>
      <c r="AE243" s="82"/>
      <c r="AK243" s="95"/>
      <c r="AL243" s="82"/>
      <c r="AM243" s="2"/>
    </row>
    <row r="244" spans="1:39" ht="22.5" customHeight="1" thickBot="1" x14ac:dyDescent="0.2">
      <c r="A244" s="309" t="str">
        <f>IF((OR(AND(D244&lt;&gt;"",L244&lt;&gt;"",N244&lt;&gt;""),AND(D244="",L244="",N244=""))),"○","×")</f>
        <v>○</v>
      </c>
      <c r="B244" s="1370"/>
      <c r="C244" s="1439"/>
      <c r="D244" s="1408"/>
      <c r="E244" s="1409"/>
      <c r="F244" s="1409"/>
      <c r="G244" s="1409"/>
      <c r="H244" s="1409"/>
      <c r="I244" s="1409"/>
      <c r="J244" s="1409"/>
      <c r="K244" s="1410"/>
      <c r="L244" s="1411"/>
      <c r="M244" s="1412"/>
      <c r="N244" s="1413"/>
      <c r="O244" s="1414"/>
      <c r="P244" s="1395">
        <f>L244*N244</f>
        <v>0</v>
      </c>
      <c r="Q244" s="1396"/>
      <c r="R244" s="1397"/>
      <c r="S244" s="576" t="s">
        <v>220</v>
      </c>
      <c r="T244" s="1371">
        <f>SUM(P240:R244)</f>
        <v>0</v>
      </c>
      <c r="U244" s="1372"/>
      <c r="V244" s="1372"/>
      <c r="W244" s="20" t="s">
        <v>15</v>
      </c>
      <c r="X244" s="82"/>
      <c r="Y244" s="82"/>
      <c r="Z244" s="82"/>
      <c r="AA244" s="82"/>
      <c r="AB244" s="82"/>
      <c r="AC244" s="82"/>
      <c r="AD244" s="82"/>
      <c r="AE244" s="82"/>
    </row>
    <row r="245" spans="1:39" ht="7.5" customHeight="1" x14ac:dyDescent="0.15">
      <c r="A245" s="82"/>
      <c r="B245" s="82"/>
      <c r="C245" s="567"/>
      <c r="D245" s="567"/>
      <c r="E245" s="567"/>
      <c r="F245" s="567"/>
      <c r="G245" s="567"/>
      <c r="H245" s="567"/>
      <c r="I245" s="567"/>
      <c r="J245" s="567"/>
      <c r="K245" s="567"/>
      <c r="L245" s="567"/>
      <c r="M245" s="567"/>
      <c r="N245" s="567"/>
      <c r="O245" s="567"/>
      <c r="P245" s="567"/>
      <c r="Q245" s="567"/>
      <c r="R245" s="567"/>
      <c r="S245" s="567"/>
      <c r="T245" s="567"/>
      <c r="U245" s="567"/>
      <c r="V245" s="567"/>
      <c r="W245" s="567"/>
      <c r="X245" s="568"/>
      <c r="Y245" s="568"/>
      <c r="Z245" s="568"/>
      <c r="AA245" s="82"/>
      <c r="AB245" s="82"/>
      <c r="AC245" s="82"/>
      <c r="AD245" s="82"/>
      <c r="AE245" s="82"/>
      <c r="AF245" s="564"/>
      <c r="AJ245" s="82"/>
      <c r="AK245" s="2"/>
    </row>
    <row r="246" spans="1:39" x14ac:dyDescent="0.15">
      <c r="A246" s="96"/>
    </row>
    <row r="247" spans="1:39" x14ac:dyDescent="0.15">
      <c r="A247" s="96"/>
    </row>
  </sheetData>
  <sheetProtection algorithmName="SHA-512" hashValue="T5GvqV6jt48Nxnhd7NcmOgaAFTgLw+Ftxx63P3R43J923uVP5yGi0RVcRa+/42LJ5j4kuVocjIh8aDZZYKMcVg==" saltValue="ofLnuyTtVB4/Vzf2xNQe/w==" spinCount="100000" sheet="1" selectLockedCells="1"/>
  <mergeCells count="1118">
    <mergeCell ref="AP44:AR44"/>
    <mergeCell ref="AM44:AO44"/>
    <mergeCell ref="AP43:AR43"/>
    <mergeCell ref="D243:K243"/>
    <mergeCell ref="L243:M243"/>
    <mergeCell ref="N243:O243"/>
    <mergeCell ref="P243:R243"/>
    <mergeCell ref="B237:B244"/>
    <mergeCell ref="C237:C244"/>
    <mergeCell ref="D237:E237"/>
    <mergeCell ref="F237:K237"/>
    <mergeCell ref="L237:O237"/>
    <mergeCell ref="P237:R237"/>
    <mergeCell ref="D238:E238"/>
    <mergeCell ref="F238:G238"/>
    <mergeCell ref="I238:J238"/>
    <mergeCell ref="K238:N238"/>
    <mergeCell ref="AC232:AE232"/>
    <mergeCell ref="D233:K233"/>
    <mergeCell ref="L233:M233"/>
    <mergeCell ref="N233:O233"/>
    <mergeCell ref="P233:R233"/>
    <mergeCell ref="T241:U241"/>
    <mergeCell ref="D239:K239"/>
    <mergeCell ref="L239:M239"/>
    <mergeCell ref="N239:O239"/>
    <mergeCell ref="P239:R239"/>
    <mergeCell ref="T239:U239"/>
    <mergeCell ref="V239:AB239"/>
    <mergeCell ref="D242:K242"/>
    <mergeCell ref="L242:M242"/>
    <mergeCell ref="N242:O242"/>
    <mergeCell ref="AD2:AE3"/>
    <mergeCell ref="AF2:AH3"/>
    <mergeCell ref="B228:B235"/>
    <mergeCell ref="C228:C235"/>
    <mergeCell ref="D228:E228"/>
    <mergeCell ref="F228:K228"/>
    <mergeCell ref="L228:O228"/>
    <mergeCell ref="P228:R228"/>
    <mergeCell ref="D229:E229"/>
    <mergeCell ref="F229:G229"/>
    <mergeCell ref="V242:AB242"/>
    <mergeCell ref="AC242:AE242"/>
    <mergeCell ref="C33:E33"/>
    <mergeCell ref="N231:O231"/>
    <mergeCell ref="P231:R231"/>
    <mergeCell ref="T231:U231"/>
    <mergeCell ref="V231:AB231"/>
    <mergeCell ref="AC231:AE231"/>
    <mergeCell ref="I229:J229"/>
    <mergeCell ref="K229:N229"/>
    <mergeCell ref="D230:K230"/>
    <mergeCell ref="L230:M230"/>
    <mergeCell ref="N230:O230"/>
    <mergeCell ref="P230:R230"/>
    <mergeCell ref="D232:K232"/>
    <mergeCell ref="L232:M232"/>
    <mergeCell ref="N232:O232"/>
    <mergeCell ref="P232:R232"/>
    <mergeCell ref="AC214:AE214"/>
    <mergeCell ref="D215:K215"/>
    <mergeCell ref="L215:M215"/>
    <mergeCell ref="N215:O215"/>
    <mergeCell ref="D244:K244"/>
    <mergeCell ref="L244:M244"/>
    <mergeCell ref="N244:O244"/>
    <mergeCell ref="P244:R244"/>
    <mergeCell ref="T244:V244"/>
    <mergeCell ref="AC239:AE239"/>
    <mergeCell ref="D240:K240"/>
    <mergeCell ref="L240:M240"/>
    <mergeCell ref="N240:O240"/>
    <mergeCell ref="P240:R240"/>
    <mergeCell ref="T240:U240"/>
    <mergeCell ref="V240:AB240"/>
    <mergeCell ref="AC240:AE240"/>
    <mergeCell ref="D241:K241"/>
    <mergeCell ref="L241:M241"/>
    <mergeCell ref="N241:O241"/>
    <mergeCell ref="P241:R241"/>
    <mergeCell ref="P242:R242"/>
    <mergeCell ref="T242:U242"/>
    <mergeCell ref="V241:AB241"/>
    <mergeCell ref="AC241:AE241"/>
    <mergeCell ref="P235:R235"/>
    <mergeCell ref="T235:V235"/>
    <mergeCell ref="T233:U233"/>
    <mergeCell ref="V233:AB233"/>
    <mergeCell ref="D224:K224"/>
    <mergeCell ref="L224:M224"/>
    <mergeCell ref="N224:O224"/>
    <mergeCell ref="P224:R224"/>
    <mergeCell ref="T224:U224"/>
    <mergeCell ref="AC233:AE233"/>
    <mergeCell ref="T230:U230"/>
    <mergeCell ref="V230:AB230"/>
    <mergeCell ref="AC230:AE230"/>
    <mergeCell ref="D231:K231"/>
    <mergeCell ref="L231:M231"/>
    <mergeCell ref="D226:K226"/>
    <mergeCell ref="L226:M226"/>
    <mergeCell ref="N226:O226"/>
    <mergeCell ref="P226:R226"/>
    <mergeCell ref="T226:V226"/>
    <mergeCell ref="AC224:AE224"/>
    <mergeCell ref="D234:K234"/>
    <mergeCell ref="L234:M234"/>
    <mergeCell ref="N234:O234"/>
    <mergeCell ref="P234:R234"/>
    <mergeCell ref="D235:K235"/>
    <mergeCell ref="L235:M235"/>
    <mergeCell ref="V224:AB224"/>
    <mergeCell ref="T232:U232"/>
    <mergeCell ref="V232:AB232"/>
    <mergeCell ref="N235:O235"/>
    <mergeCell ref="AC221:AE221"/>
    <mergeCell ref="D222:K222"/>
    <mergeCell ref="L222:M222"/>
    <mergeCell ref="N222:O222"/>
    <mergeCell ref="P222:R222"/>
    <mergeCell ref="T222:U222"/>
    <mergeCell ref="V222:AB222"/>
    <mergeCell ref="AC222:AE222"/>
    <mergeCell ref="D223:K223"/>
    <mergeCell ref="L223:M223"/>
    <mergeCell ref="N223:O223"/>
    <mergeCell ref="P223:R223"/>
    <mergeCell ref="T223:U223"/>
    <mergeCell ref="V223:AB223"/>
    <mergeCell ref="AC223:AE223"/>
    <mergeCell ref="AC215:AE215"/>
    <mergeCell ref="T212:U212"/>
    <mergeCell ref="V212:AB212"/>
    <mergeCell ref="AC212:AE212"/>
    <mergeCell ref="D213:K213"/>
    <mergeCell ref="AC213:AE213"/>
    <mergeCell ref="N217:O217"/>
    <mergeCell ref="P217:R217"/>
    <mergeCell ref="T217:V217"/>
    <mergeCell ref="D216:K216"/>
    <mergeCell ref="L216:M216"/>
    <mergeCell ref="N216:O216"/>
    <mergeCell ref="P216:R216"/>
    <mergeCell ref="D217:K217"/>
    <mergeCell ref="L217:M217"/>
    <mergeCell ref="V215:AB215"/>
    <mergeCell ref="T214:U214"/>
    <mergeCell ref="B219:B226"/>
    <mergeCell ref="C219:C226"/>
    <mergeCell ref="D219:E219"/>
    <mergeCell ref="F219:K219"/>
    <mergeCell ref="L219:O219"/>
    <mergeCell ref="P219:R219"/>
    <mergeCell ref="D220:E220"/>
    <mergeCell ref="F220:G220"/>
    <mergeCell ref="I220:J220"/>
    <mergeCell ref="K220:N220"/>
    <mergeCell ref="D221:K221"/>
    <mergeCell ref="L221:M221"/>
    <mergeCell ref="N221:O221"/>
    <mergeCell ref="P221:R221"/>
    <mergeCell ref="T221:U221"/>
    <mergeCell ref="V221:AB221"/>
    <mergeCell ref="B210:B217"/>
    <mergeCell ref="C210:C217"/>
    <mergeCell ref="D225:K225"/>
    <mergeCell ref="L225:M225"/>
    <mergeCell ref="N225:O225"/>
    <mergeCell ref="P225:R225"/>
    <mergeCell ref="I211:J211"/>
    <mergeCell ref="K211:N211"/>
    <mergeCell ref="D212:K212"/>
    <mergeCell ref="L212:M212"/>
    <mergeCell ref="N212:O212"/>
    <mergeCell ref="P212:R212"/>
    <mergeCell ref="D214:K214"/>
    <mergeCell ref="L214:M214"/>
    <mergeCell ref="N214:O214"/>
    <mergeCell ref="P214:R214"/>
    <mergeCell ref="V214:AB214"/>
    <mergeCell ref="D210:E210"/>
    <mergeCell ref="F210:K210"/>
    <mergeCell ref="L210:O210"/>
    <mergeCell ref="P210:R210"/>
    <mergeCell ref="D211:E211"/>
    <mergeCell ref="F211:G211"/>
    <mergeCell ref="L213:M213"/>
    <mergeCell ref="N213:O213"/>
    <mergeCell ref="P213:R213"/>
    <mergeCell ref="T213:U213"/>
    <mergeCell ref="V213:AB213"/>
    <mergeCell ref="P215:R215"/>
    <mergeCell ref="T215:U215"/>
    <mergeCell ref="C192:C199"/>
    <mergeCell ref="D192:E192"/>
    <mergeCell ref="F192:K192"/>
    <mergeCell ref="L192:O192"/>
    <mergeCell ref="P192:R192"/>
    <mergeCell ref="D193:E193"/>
    <mergeCell ref="F193:G193"/>
    <mergeCell ref="T194:U194"/>
    <mergeCell ref="V194:AB194"/>
    <mergeCell ref="L207:M207"/>
    <mergeCell ref="N207:O207"/>
    <mergeCell ref="P207:R207"/>
    <mergeCell ref="D208:K208"/>
    <mergeCell ref="L208:M208"/>
    <mergeCell ref="N208:O208"/>
    <mergeCell ref="P208:R208"/>
    <mergeCell ref="T208:V208"/>
    <mergeCell ref="AC203:AE203"/>
    <mergeCell ref="D204:K204"/>
    <mergeCell ref="L204:M204"/>
    <mergeCell ref="N204:O204"/>
    <mergeCell ref="P204:R204"/>
    <mergeCell ref="T204:U204"/>
    <mergeCell ref="V204:AB204"/>
    <mergeCell ref="AC204:AE204"/>
    <mergeCell ref="D205:K205"/>
    <mergeCell ref="L205:M205"/>
    <mergeCell ref="N205:O205"/>
    <mergeCell ref="P205:R205"/>
    <mergeCell ref="T205:U205"/>
    <mergeCell ref="V205:AB205"/>
    <mergeCell ref="AC205:AE205"/>
    <mergeCell ref="V206:AB206"/>
    <mergeCell ref="AC194:AE194"/>
    <mergeCell ref="D195:K195"/>
    <mergeCell ref="L195:M195"/>
    <mergeCell ref="N195:O195"/>
    <mergeCell ref="P195:R195"/>
    <mergeCell ref="T195:U195"/>
    <mergeCell ref="V195:AB195"/>
    <mergeCell ref="AC195:AE195"/>
    <mergeCell ref="T197:U197"/>
    <mergeCell ref="V197:AB197"/>
    <mergeCell ref="AC197:AE197"/>
    <mergeCell ref="B201:B208"/>
    <mergeCell ref="C201:C208"/>
    <mergeCell ref="D201:E201"/>
    <mergeCell ref="F201:K201"/>
    <mergeCell ref="L201:O201"/>
    <mergeCell ref="P201:R201"/>
    <mergeCell ref="D202:E202"/>
    <mergeCell ref="F202:G202"/>
    <mergeCell ref="I202:J202"/>
    <mergeCell ref="K202:N202"/>
    <mergeCell ref="D203:K203"/>
    <mergeCell ref="L203:M203"/>
    <mergeCell ref="N203:O203"/>
    <mergeCell ref="P203:R203"/>
    <mergeCell ref="T203:U203"/>
    <mergeCell ref="V203:AB203"/>
    <mergeCell ref="D206:K206"/>
    <mergeCell ref="L206:M206"/>
    <mergeCell ref="N206:O206"/>
    <mergeCell ref="P206:R206"/>
    <mergeCell ref="T206:U206"/>
    <mergeCell ref="B192:B199"/>
    <mergeCell ref="AC206:AE206"/>
    <mergeCell ref="D207:K207"/>
    <mergeCell ref="AC187:AE187"/>
    <mergeCell ref="I193:J193"/>
    <mergeCell ref="K193:N193"/>
    <mergeCell ref="D194:K194"/>
    <mergeCell ref="L194:M194"/>
    <mergeCell ref="N194:O194"/>
    <mergeCell ref="P194:R194"/>
    <mergeCell ref="D196:K196"/>
    <mergeCell ref="L196:M196"/>
    <mergeCell ref="N196:O196"/>
    <mergeCell ref="P196:R196"/>
    <mergeCell ref="D198:K198"/>
    <mergeCell ref="L198:M198"/>
    <mergeCell ref="N198:O198"/>
    <mergeCell ref="P198:R198"/>
    <mergeCell ref="D199:K199"/>
    <mergeCell ref="L199:M199"/>
    <mergeCell ref="T188:U188"/>
    <mergeCell ref="T196:U196"/>
    <mergeCell ref="N199:O199"/>
    <mergeCell ref="P199:R199"/>
    <mergeCell ref="T199:V199"/>
    <mergeCell ref="V188:AB188"/>
    <mergeCell ref="V196:AB196"/>
    <mergeCell ref="AC196:AE196"/>
    <mergeCell ref="D197:K197"/>
    <mergeCell ref="L197:M197"/>
    <mergeCell ref="N197:O197"/>
    <mergeCell ref="P197:R197"/>
    <mergeCell ref="B174:B181"/>
    <mergeCell ref="C174:C181"/>
    <mergeCell ref="D174:E174"/>
    <mergeCell ref="F174:K174"/>
    <mergeCell ref="L174:O174"/>
    <mergeCell ref="P174:R174"/>
    <mergeCell ref="D175:E175"/>
    <mergeCell ref="F175:G175"/>
    <mergeCell ref="AC188:AE188"/>
    <mergeCell ref="D189:K189"/>
    <mergeCell ref="L189:M189"/>
    <mergeCell ref="N189:O189"/>
    <mergeCell ref="P189:R189"/>
    <mergeCell ref="D190:K190"/>
    <mergeCell ref="L190:M190"/>
    <mergeCell ref="N190:O190"/>
    <mergeCell ref="P190:R190"/>
    <mergeCell ref="T190:V190"/>
    <mergeCell ref="AC185:AE185"/>
    <mergeCell ref="D186:K186"/>
    <mergeCell ref="L186:M186"/>
    <mergeCell ref="N186:O186"/>
    <mergeCell ref="P186:R186"/>
    <mergeCell ref="T186:U186"/>
    <mergeCell ref="V186:AB186"/>
    <mergeCell ref="AC186:AE186"/>
    <mergeCell ref="D187:K187"/>
    <mergeCell ref="L187:M187"/>
    <mergeCell ref="N187:O187"/>
    <mergeCell ref="P187:R187"/>
    <mergeCell ref="T187:U187"/>
    <mergeCell ref="V187:AB187"/>
    <mergeCell ref="C182:Z182"/>
    <mergeCell ref="B183:B190"/>
    <mergeCell ref="C183:C190"/>
    <mergeCell ref="D183:E183"/>
    <mergeCell ref="F183:K183"/>
    <mergeCell ref="L183:O183"/>
    <mergeCell ref="P183:R183"/>
    <mergeCell ref="D184:E184"/>
    <mergeCell ref="F184:G184"/>
    <mergeCell ref="I184:J184"/>
    <mergeCell ref="K184:N184"/>
    <mergeCell ref="D185:K185"/>
    <mergeCell ref="L185:M185"/>
    <mergeCell ref="N185:O185"/>
    <mergeCell ref="P185:R185"/>
    <mergeCell ref="T185:U185"/>
    <mergeCell ref="V185:AB185"/>
    <mergeCell ref="D188:K188"/>
    <mergeCell ref="L188:M188"/>
    <mergeCell ref="N188:O188"/>
    <mergeCell ref="P188:R188"/>
    <mergeCell ref="L179:M179"/>
    <mergeCell ref="N179:O179"/>
    <mergeCell ref="P179:R179"/>
    <mergeCell ref="T179:U179"/>
    <mergeCell ref="V179:AB179"/>
    <mergeCell ref="AC179:AE179"/>
    <mergeCell ref="T176:U176"/>
    <mergeCell ref="V176:AB176"/>
    <mergeCell ref="AC176:AE176"/>
    <mergeCell ref="D177:K177"/>
    <mergeCell ref="L177:M177"/>
    <mergeCell ref="N177:O177"/>
    <mergeCell ref="P177:R177"/>
    <mergeCell ref="T177:U177"/>
    <mergeCell ref="V177:AB177"/>
    <mergeCell ref="AC177:AE177"/>
    <mergeCell ref="N181:O181"/>
    <mergeCell ref="P181:R181"/>
    <mergeCell ref="T181:V181"/>
    <mergeCell ref="I175:J175"/>
    <mergeCell ref="K175:N175"/>
    <mergeCell ref="D176:K176"/>
    <mergeCell ref="L176:M176"/>
    <mergeCell ref="N176:O176"/>
    <mergeCell ref="P176:R176"/>
    <mergeCell ref="D178:K178"/>
    <mergeCell ref="L178:M178"/>
    <mergeCell ref="N178:O178"/>
    <mergeCell ref="P178:R178"/>
    <mergeCell ref="D180:K180"/>
    <mergeCell ref="L180:M180"/>
    <mergeCell ref="N180:O180"/>
    <mergeCell ref="P180:R180"/>
    <mergeCell ref="D181:K181"/>
    <mergeCell ref="L181:M181"/>
    <mergeCell ref="C166:E166"/>
    <mergeCell ref="F166:I166"/>
    <mergeCell ref="J167:AE167"/>
    <mergeCell ref="C168:E168"/>
    <mergeCell ref="F168:I168"/>
    <mergeCell ref="B170:K170"/>
    <mergeCell ref="B171:B172"/>
    <mergeCell ref="C171:E171"/>
    <mergeCell ref="F171:O171"/>
    <mergeCell ref="C172:E172"/>
    <mergeCell ref="F172:O172"/>
    <mergeCell ref="U172:AD172"/>
    <mergeCell ref="T178:U178"/>
    <mergeCell ref="V178:AB178"/>
    <mergeCell ref="AC178:AE178"/>
    <mergeCell ref="D179:K179"/>
    <mergeCell ref="T161:V161"/>
    <mergeCell ref="B163:H163"/>
    <mergeCell ref="C164:Z164"/>
    <mergeCell ref="T158:U158"/>
    <mergeCell ref="V158:AB158"/>
    <mergeCell ref="AC158:AE158"/>
    <mergeCell ref="D159:K159"/>
    <mergeCell ref="L159:M159"/>
    <mergeCell ref="N159:O159"/>
    <mergeCell ref="P159:R159"/>
    <mergeCell ref="T159:U159"/>
    <mergeCell ref="V159:AB159"/>
    <mergeCell ref="AC159:AE159"/>
    <mergeCell ref="T156:U156"/>
    <mergeCell ref="V156:AB156"/>
    <mergeCell ref="AC156:AE156"/>
    <mergeCell ref="D157:K157"/>
    <mergeCell ref="L157:M157"/>
    <mergeCell ref="N157:O157"/>
    <mergeCell ref="P157:R157"/>
    <mergeCell ref="T157:U157"/>
    <mergeCell ref="V157:AB157"/>
    <mergeCell ref="AC157:AE157"/>
    <mergeCell ref="B154:B161"/>
    <mergeCell ref="C154:C161"/>
    <mergeCell ref="D154:E154"/>
    <mergeCell ref="F154:K154"/>
    <mergeCell ref="L154:O154"/>
    <mergeCell ref="P154:R154"/>
    <mergeCell ref="D155:E155"/>
    <mergeCell ref="F155:G155"/>
    <mergeCell ref="I155:J155"/>
    <mergeCell ref="K155:N155"/>
    <mergeCell ref="D156:K156"/>
    <mergeCell ref="L156:M156"/>
    <mergeCell ref="N156:O156"/>
    <mergeCell ref="P156:R156"/>
    <mergeCell ref="D158:K158"/>
    <mergeCell ref="L158:M158"/>
    <mergeCell ref="N158:O158"/>
    <mergeCell ref="P158:R158"/>
    <mergeCell ref="D160:K160"/>
    <mergeCell ref="L160:M160"/>
    <mergeCell ref="N160:O160"/>
    <mergeCell ref="P160:R160"/>
    <mergeCell ref="D161:K161"/>
    <mergeCell ref="L161:M161"/>
    <mergeCell ref="N161:O161"/>
    <mergeCell ref="P161:R161"/>
    <mergeCell ref="AC150:AE150"/>
    <mergeCell ref="D151:K151"/>
    <mergeCell ref="L151:M151"/>
    <mergeCell ref="N151:O151"/>
    <mergeCell ref="P151:R151"/>
    <mergeCell ref="D152:K152"/>
    <mergeCell ref="L152:M152"/>
    <mergeCell ref="N152:O152"/>
    <mergeCell ref="P152:R152"/>
    <mergeCell ref="T152:V152"/>
    <mergeCell ref="AC147:AE147"/>
    <mergeCell ref="D148:K148"/>
    <mergeCell ref="L148:M148"/>
    <mergeCell ref="N148:O148"/>
    <mergeCell ref="P148:R148"/>
    <mergeCell ref="T148:U148"/>
    <mergeCell ref="V148:AB148"/>
    <mergeCell ref="AC148:AE148"/>
    <mergeCell ref="D149:K149"/>
    <mergeCell ref="L149:M149"/>
    <mergeCell ref="N149:O149"/>
    <mergeCell ref="P149:R149"/>
    <mergeCell ref="T149:U149"/>
    <mergeCell ref="V149:AB149"/>
    <mergeCell ref="AC149:AE149"/>
    <mergeCell ref="T147:U147"/>
    <mergeCell ref="V147:AB147"/>
    <mergeCell ref="T150:U150"/>
    <mergeCell ref="V150:AB150"/>
    <mergeCell ref="N139:O139"/>
    <mergeCell ref="P139:R139"/>
    <mergeCell ref="D140:K140"/>
    <mergeCell ref="L140:M140"/>
    <mergeCell ref="D143:K143"/>
    <mergeCell ref="L143:M143"/>
    <mergeCell ref="D142:K142"/>
    <mergeCell ref="L142:M142"/>
    <mergeCell ref="N142:O142"/>
    <mergeCell ref="P142:R142"/>
    <mergeCell ref="B145:B152"/>
    <mergeCell ref="C145:C152"/>
    <mergeCell ref="D145:E145"/>
    <mergeCell ref="F145:K145"/>
    <mergeCell ref="L145:O145"/>
    <mergeCell ref="P145:R145"/>
    <mergeCell ref="D146:E146"/>
    <mergeCell ref="F146:G146"/>
    <mergeCell ref="I146:J146"/>
    <mergeCell ref="K146:N146"/>
    <mergeCell ref="D147:K147"/>
    <mergeCell ref="L147:M147"/>
    <mergeCell ref="N147:O147"/>
    <mergeCell ref="P147:R147"/>
    <mergeCell ref="D150:K150"/>
    <mergeCell ref="L150:M150"/>
    <mergeCell ref="N150:O150"/>
    <mergeCell ref="P150:R150"/>
    <mergeCell ref="AC140:AE140"/>
    <mergeCell ref="D141:K141"/>
    <mergeCell ref="L141:M141"/>
    <mergeCell ref="N141:O141"/>
    <mergeCell ref="P141:R141"/>
    <mergeCell ref="T141:U141"/>
    <mergeCell ref="V141:AB141"/>
    <mergeCell ref="AC141:AE141"/>
    <mergeCell ref="T138:U138"/>
    <mergeCell ref="V138:AB138"/>
    <mergeCell ref="AC138:AE138"/>
    <mergeCell ref="T139:U139"/>
    <mergeCell ref="V139:AB139"/>
    <mergeCell ref="AC139:AE139"/>
    <mergeCell ref="T140:U140"/>
    <mergeCell ref="V140:AB140"/>
    <mergeCell ref="B136:B143"/>
    <mergeCell ref="C136:C143"/>
    <mergeCell ref="D136:E136"/>
    <mergeCell ref="F136:K136"/>
    <mergeCell ref="L136:O136"/>
    <mergeCell ref="P136:R136"/>
    <mergeCell ref="D137:E137"/>
    <mergeCell ref="F137:G137"/>
    <mergeCell ref="I137:J137"/>
    <mergeCell ref="K137:N137"/>
    <mergeCell ref="D138:K138"/>
    <mergeCell ref="L138:M138"/>
    <mergeCell ref="N138:O138"/>
    <mergeCell ref="P138:R138"/>
    <mergeCell ref="D139:K139"/>
    <mergeCell ref="L139:M139"/>
    <mergeCell ref="L132:M132"/>
    <mergeCell ref="N132:O132"/>
    <mergeCell ref="D130:K130"/>
    <mergeCell ref="L130:M130"/>
    <mergeCell ref="N130:O130"/>
    <mergeCell ref="P130:R130"/>
    <mergeCell ref="T130:U130"/>
    <mergeCell ref="V130:AB130"/>
    <mergeCell ref="D131:K131"/>
    <mergeCell ref="L131:M131"/>
    <mergeCell ref="N131:O131"/>
    <mergeCell ref="AC132:AE132"/>
    <mergeCell ref="D133:K133"/>
    <mergeCell ref="L133:M133"/>
    <mergeCell ref="N133:O133"/>
    <mergeCell ref="P133:R133"/>
    <mergeCell ref="D134:K134"/>
    <mergeCell ref="L134:M134"/>
    <mergeCell ref="N134:O134"/>
    <mergeCell ref="P134:R134"/>
    <mergeCell ref="T134:V134"/>
    <mergeCell ref="T125:V125"/>
    <mergeCell ref="P132:R132"/>
    <mergeCell ref="T132:U132"/>
    <mergeCell ref="V132:AB132"/>
    <mergeCell ref="N143:O143"/>
    <mergeCell ref="P143:R143"/>
    <mergeCell ref="T143:V143"/>
    <mergeCell ref="AC129:AE129"/>
    <mergeCell ref="AC130:AE130"/>
    <mergeCell ref="P131:R131"/>
    <mergeCell ref="T131:U131"/>
    <mergeCell ref="V131:AB131"/>
    <mergeCell ref="AC131:AE131"/>
    <mergeCell ref="N140:O140"/>
    <mergeCell ref="P140:R140"/>
    <mergeCell ref="B127:B134"/>
    <mergeCell ref="C127:C134"/>
    <mergeCell ref="D127:E127"/>
    <mergeCell ref="F127:K127"/>
    <mergeCell ref="L127:O127"/>
    <mergeCell ref="P127:R127"/>
    <mergeCell ref="D128:E128"/>
    <mergeCell ref="F128:G128"/>
    <mergeCell ref="I128:J128"/>
    <mergeCell ref="K128:N128"/>
    <mergeCell ref="D129:K129"/>
    <mergeCell ref="L129:M129"/>
    <mergeCell ref="N129:O129"/>
    <mergeCell ref="P129:R129"/>
    <mergeCell ref="T129:U129"/>
    <mergeCell ref="V129:AB129"/>
    <mergeCell ref="D132:K132"/>
    <mergeCell ref="T122:U122"/>
    <mergeCell ref="V122:AB122"/>
    <mergeCell ref="AC122:AE122"/>
    <mergeCell ref="D123:K123"/>
    <mergeCell ref="L123:M123"/>
    <mergeCell ref="N123:O123"/>
    <mergeCell ref="P123:R123"/>
    <mergeCell ref="T123:U123"/>
    <mergeCell ref="V123:AB123"/>
    <mergeCell ref="AC123:AE123"/>
    <mergeCell ref="T120:U120"/>
    <mergeCell ref="V120:AB120"/>
    <mergeCell ref="AC120:AE120"/>
    <mergeCell ref="D121:K121"/>
    <mergeCell ref="L121:M121"/>
    <mergeCell ref="N121:O121"/>
    <mergeCell ref="P121:R121"/>
    <mergeCell ref="T121:U121"/>
    <mergeCell ref="V121:AB121"/>
    <mergeCell ref="AC121:AE121"/>
    <mergeCell ref="B118:B125"/>
    <mergeCell ref="C118:C125"/>
    <mergeCell ref="D118:E118"/>
    <mergeCell ref="F118:K118"/>
    <mergeCell ref="L118:O118"/>
    <mergeCell ref="P118:R118"/>
    <mergeCell ref="D119:E119"/>
    <mergeCell ref="F119:G119"/>
    <mergeCell ref="I119:J119"/>
    <mergeCell ref="K119:N119"/>
    <mergeCell ref="D120:K120"/>
    <mergeCell ref="L120:M120"/>
    <mergeCell ref="N120:O120"/>
    <mergeCell ref="P120:R120"/>
    <mergeCell ref="D122:K122"/>
    <mergeCell ref="L122:M122"/>
    <mergeCell ref="N122:O122"/>
    <mergeCell ref="P122:R122"/>
    <mergeCell ref="D124:K124"/>
    <mergeCell ref="L124:M124"/>
    <mergeCell ref="N124:O124"/>
    <mergeCell ref="P124:R124"/>
    <mergeCell ref="D125:K125"/>
    <mergeCell ref="L125:M125"/>
    <mergeCell ref="N125:O125"/>
    <mergeCell ref="P125:R125"/>
    <mergeCell ref="AC114:AE114"/>
    <mergeCell ref="D115:K115"/>
    <mergeCell ref="L115:M115"/>
    <mergeCell ref="N115:O115"/>
    <mergeCell ref="P115:R115"/>
    <mergeCell ref="D116:K116"/>
    <mergeCell ref="L116:M116"/>
    <mergeCell ref="N116:O116"/>
    <mergeCell ref="P116:R116"/>
    <mergeCell ref="T116:V116"/>
    <mergeCell ref="AC111:AE111"/>
    <mergeCell ref="D112:K112"/>
    <mergeCell ref="L112:M112"/>
    <mergeCell ref="N112:O112"/>
    <mergeCell ref="P112:R112"/>
    <mergeCell ref="T112:U112"/>
    <mergeCell ref="V112:AB112"/>
    <mergeCell ref="AC112:AE112"/>
    <mergeCell ref="D113:K113"/>
    <mergeCell ref="L113:M113"/>
    <mergeCell ref="N113:O113"/>
    <mergeCell ref="P113:R113"/>
    <mergeCell ref="T113:U113"/>
    <mergeCell ref="V113:AB113"/>
    <mergeCell ref="AC113:AE113"/>
    <mergeCell ref="B109:B116"/>
    <mergeCell ref="C109:C116"/>
    <mergeCell ref="D109:E109"/>
    <mergeCell ref="F109:K109"/>
    <mergeCell ref="L109:O109"/>
    <mergeCell ref="P109:R109"/>
    <mergeCell ref="D110:E110"/>
    <mergeCell ref="F110:G110"/>
    <mergeCell ref="I110:J110"/>
    <mergeCell ref="K110:N110"/>
    <mergeCell ref="D111:K111"/>
    <mergeCell ref="L111:M111"/>
    <mergeCell ref="N111:O111"/>
    <mergeCell ref="P111:R111"/>
    <mergeCell ref="T111:U111"/>
    <mergeCell ref="V111:AB111"/>
    <mergeCell ref="D114:K114"/>
    <mergeCell ref="L114:M114"/>
    <mergeCell ref="N114:O114"/>
    <mergeCell ref="P114:R114"/>
    <mergeCell ref="T114:U114"/>
    <mergeCell ref="V114:AB114"/>
    <mergeCell ref="N107:O107"/>
    <mergeCell ref="P107:R107"/>
    <mergeCell ref="V104:AB104"/>
    <mergeCell ref="AC104:AE104"/>
    <mergeCell ref="D105:K105"/>
    <mergeCell ref="L105:M105"/>
    <mergeCell ref="N105:O105"/>
    <mergeCell ref="P105:R105"/>
    <mergeCell ref="T105:U105"/>
    <mergeCell ref="V105:AB105"/>
    <mergeCell ref="AC105:AE105"/>
    <mergeCell ref="V102:AB102"/>
    <mergeCell ref="AC102:AE102"/>
    <mergeCell ref="D103:K103"/>
    <mergeCell ref="L103:M103"/>
    <mergeCell ref="L102:M102"/>
    <mergeCell ref="N102:O102"/>
    <mergeCell ref="P102:R102"/>
    <mergeCell ref="T102:U102"/>
    <mergeCell ref="D104:K104"/>
    <mergeCell ref="L104:M104"/>
    <mergeCell ref="N104:O104"/>
    <mergeCell ref="P104:R104"/>
    <mergeCell ref="T104:U104"/>
    <mergeCell ref="AC95:AE95"/>
    <mergeCell ref="N103:O103"/>
    <mergeCell ref="P103:R103"/>
    <mergeCell ref="T103:U103"/>
    <mergeCell ref="V103:AB103"/>
    <mergeCell ref="AC103:AE103"/>
    <mergeCell ref="D98:K98"/>
    <mergeCell ref="L98:M98"/>
    <mergeCell ref="N98:O98"/>
    <mergeCell ref="J83:AE83"/>
    <mergeCell ref="C83:E83"/>
    <mergeCell ref="F83:I83"/>
    <mergeCell ref="C100:C107"/>
    <mergeCell ref="D102:K102"/>
    <mergeCell ref="B87:K87"/>
    <mergeCell ref="C91:C98"/>
    <mergeCell ref="D91:E91"/>
    <mergeCell ref="F91:K91"/>
    <mergeCell ref="L91:O91"/>
    <mergeCell ref="P91:R91"/>
    <mergeCell ref="D92:E92"/>
    <mergeCell ref="F92:G92"/>
    <mergeCell ref="I92:J92"/>
    <mergeCell ref="D93:K93"/>
    <mergeCell ref="L93:M93"/>
    <mergeCell ref="N93:O93"/>
    <mergeCell ref="P93:R93"/>
    <mergeCell ref="L106:M106"/>
    <mergeCell ref="N106:O106"/>
    <mergeCell ref="P106:R106"/>
    <mergeCell ref="D107:K107"/>
    <mergeCell ref="L107:M107"/>
    <mergeCell ref="B91:B98"/>
    <mergeCell ref="U89:AD89"/>
    <mergeCell ref="K92:N92"/>
    <mergeCell ref="B100:B107"/>
    <mergeCell ref="K101:N101"/>
    <mergeCell ref="T107:V107"/>
    <mergeCell ref="C99:Z99"/>
    <mergeCell ref="T98:V98"/>
    <mergeCell ref="D106:K106"/>
    <mergeCell ref="P97:R97"/>
    <mergeCell ref="L94:M94"/>
    <mergeCell ref="N94:O94"/>
    <mergeCell ref="P94:R94"/>
    <mergeCell ref="T94:U94"/>
    <mergeCell ref="V94:AB94"/>
    <mergeCell ref="AC94:AE94"/>
    <mergeCell ref="D95:K95"/>
    <mergeCell ref="D96:K96"/>
    <mergeCell ref="L96:M96"/>
    <mergeCell ref="N96:O96"/>
    <mergeCell ref="P96:R96"/>
    <mergeCell ref="T96:U96"/>
    <mergeCell ref="V96:AB96"/>
    <mergeCell ref="AC96:AE96"/>
    <mergeCell ref="D97:K97"/>
    <mergeCell ref="L97:M97"/>
    <mergeCell ref="N97:O97"/>
    <mergeCell ref="P98:R98"/>
    <mergeCell ref="D100:E100"/>
    <mergeCell ref="F100:K100"/>
    <mergeCell ref="L100:O100"/>
    <mergeCell ref="P100:R100"/>
    <mergeCell ref="D101:E101"/>
    <mergeCell ref="F101:G101"/>
    <mergeCell ref="I101:J101"/>
    <mergeCell ref="G75:I75"/>
    <mergeCell ref="J75:S75"/>
    <mergeCell ref="T75:W75"/>
    <mergeCell ref="G76:I76"/>
    <mergeCell ref="J76:S76"/>
    <mergeCell ref="T76:W76"/>
    <mergeCell ref="G72:I72"/>
    <mergeCell ref="J72:S72"/>
    <mergeCell ref="T72:W72"/>
    <mergeCell ref="G73:I73"/>
    <mergeCell ref="J73:S73"/>
    <mergeCell ref="T73:W73"/>
    <mergeCell ref="T93:U93"/>
    <mergeCell ref="V93:AB93"/>
    <mergeCell ref="C76:F76"/>
    <mergeCell ref="C72:F72"/>
    <mergeCell ref="C81:E81"/>
    <mergeCell ref="L95:M95"/>
    <mergeCell ref="N95:O95"/>
    <mergeCell ref="P95:R95"/>
    <mergeCell ref="T95:U95"/>
    <mergeCell ref="V95:AB95"/>
    <mergeCell ref="J74:S74"/>
    <mergeCell ref="T74:W74"/>
    <mergeCell ref="C85:E85"/>
    <mergeCell ref="F85:I85"/>
    <mergeCell ref="F81:I81"/>
    <mergeCell ref="K81:N81"/>
    <mergeCell ref="AC93:AE93"/>
    <mergeCell ref="D94:K94"/>
    <mergeCell ref="B88:B89"/>
    <mergeCell ref="C88:E88"/>
    <mergeCell ref="F88:O88"/>
    <mergeCell ref="C89:E89"/>
    <mergeCell ref="F89:O89"/>
    <mergeCell ref="L27:S27"/>
    <mergeCell ref="L28:S28"/>
    <mergeCell ref="L29:S29"/>
    <mergeCell ref="I29:K29"/>
    <mergeCell ref="B23:L23"/>
    <mergeCell ref="C20:E21"/>
    <mergeCell ref="F20:G21"/>
    <mergeCell ref="H20:H21"/>
    <mergeCell ref="O20:O21"/>
    <mergeCell ref="P20:P21"/>
    <mergeCell ref="M20:N21"/>
    <mergeCell ref="I20:I21"/>
    <mergeCell ref="J20:L21"/>
    <mergeCell ref="Q20:AB20"/>
    <mergeCell ref="Q21:AB21"/>
    <mergeCell ref="C80:W80"/>
    <mergeCell ref="B78:H78"/>
    <mergeCell ref="C79:Z79"/>
    <mergeCell ref="G50:H51"/>
    <mergeCell ref="I48:J49"/>
    <mergeCell ref="I50:J51"/>
    <mergeCell ref="T46:T47"/>
    <mergeCell ref="U46:V47"/>
    <mergeCell ref="W46:X47"/>
    <mergeCell ref="C75:F75"/>
    <mergeCell ref="B72:B76"/>
    <mergeCell ref="C73:F73"/>
    <mergeCell ref="C74:F74"/>
    <mergeCell ref="T66:T67"/>
    <mergeCell ref="U66:V67"/>
    <mergeCell ref="W66:X67"/>
    <mergeCell ref="H70:I70"/>
    <mergeCell ref="B20:B21"/>
    <mergeCell ref="C24:Z24"/>
    <mergeCell ref="Y31:Z31"/>
    <mergeCell ref="Y30:AE30"/>
    <mergeCell ref="T26:W26"/>
    <mergeCell ref="T27:W27"/>
    <mergeCell ref="T28:W28"/>
    <mergeCell ref="T29:W29"/>
    <mergeCell ref="C30:F30"/>
    <mergeCell ref="C31:F31"/>
    <mergeCell ref="T30:W30"/>
    <mergeCell ref="T70:U70"/>
    <mergeCell ref="D55:E55"/>
    <mergeCell ref="K60:K61"/>
    <mergeCell ref="Q60:Q61"/>
    <mergeCell ref="D46:E46"/>
    <mergeCell ref="F50:F51"/>
    <mergeCell ref="X52:X53"/>
    <mergeCell ref="B26:B31"/>
    <mergeCell ref="B35:G35"/>
    <mergeCell ref="L38:AA38"/>
    <mergeCell ref="C38:G39"/>
    <mergeCell ref="I44:J44"/>
    <mergeCell ref="H38:K39"/>
    <mergeCell ref="L39:AA39"/>
    <mergeCell ref="B38:B39"/>
    <mergeCell ref="O81:T81"/>
    <mergeCell ref="D64:E64"/>
    <mergeCell ref="D65:E65"/>
    <mergeCell ref="D63:E63"/>
    <mergeCell ref="K63:L65"/>
    <mergeCell ref="D66:E66"/>
    <mergeCell ref="F46:F47"/>
    <mergeCell ref="C41:D41"/>
    <mergeCell ref="G27:H27"/>
    <mergeCell ref="C36:AC36"/>
    <mergeCell ref="M41:N41"/>
    <mergeCell ref="H35:AA35"/>
    <mergeCell ref="W44:X44"/>
    <mergeCell ref="W45:X45"/>
    <mergeCell ref="D47:E47"/>
    <mergeCell ref="D48:E48"/>
    <mergeCell ref="K47:L49"/>
    <mergeCell ref="D49:E49"/>
    <mergeCell ref="O70:P70"/>
    <mergeCell ref="B71:K71"/>
    <mergeCell ref="L71:W71"/>
    <mergeCell ref="G74:I74"/>
    <mergeCell ref="R70:S70"/>
    <mergeCell ref="G28:H28"/>
    <mergeCell ref="G29:H29"/>
    <mergeCell ref="I27:K27"/>
    <mergeCell ref="I28:K28"/>
    <mergeCell ref="G45:H45"/>
    <mergeCell ref="I46:J47"/>
    <mergeCell ref="C54:C61"/>
    <mergeCell ref="M56:M57"/>
    <mergeCell ref="F9:X9"/>
    <mergeCell ref="O15:Q15"/>
    <mergeCell ref="C13:E14"/>
    <mergeCell ref="F13:M13"/>
    <mergeCell ref="N13:P14"/>
    <mergeCell ref="L10:M10"/>
    <mergeCell ref="O10:X10"/>
    <mergeCell ref="Q13:X13"/>
    <mergeCell ref="F14:M14"/>
    <mergeCell ref="Q14:X14"/>
    <mergeCell ref="C12:AE12"/>
    <mergeCell ref="C11:E11"/>
    <mergeCell ref="F11:G11"/>
    <mergeCell ref="I11:J11"/>
    <mergeCell ref="C10:E10"/>
    <mergeCell ref="I10:J10"/>
    <mergeCell ref="L26:S26"/>
    <mergeCell ref="J18:U18"/>
    <mergeCell ref="C18:E18"/>
    <mergeCell ref="F18:I18"/>
    <mergeCell ref="C8:E9"/>
    <mergeCell ref="J16:AB16"/>
    <mergeCell ref="C16:E16"/>
    <mergeCell ref="C17:E17"/>
    <mergeCell ref="G17:H17"/>
    <mergeCell ref="G26:H26"/>
    <mergeCell ref="I26:K26"/>
    <mergeCell ref="B13:B14"/>
    <mergeCell ref="L11:M11"/>
    <mergeCell ref="K15:M15"/>
    <mergeCell ref="AC31:AD31"/>
    <mergeCell ref="L30:S30"/>
    <mergeCell ref="I30:K30"/>
    <mergeCell ref="G30:H30"/>
    <mergeCell ref="G31:H31"/>
    <mergeCell ref="I31:K31"/>
    <mergeCell ref="L31:S31"/>
    <mergeCell ref="T31:W31"/>
    <mergeCell ref="C26:F26"/>
    <mergeCell ref="C27:F27"/>
    <mergeCell ref="C28:F28"/>
    <mergeCell ref="C29:F29"/>
    <mergeCell ref="K44:L44"/>
    <mergeCell ref="R44:S44"/>
    <mergeCell ref="M43:S43"/>
    <mergeCell ref="T43:Z43"/>
    <mergeCell ref="T44:V44"/>
    <mergeCell ref="Y44:Z44"/>
    <mergeCell ref="U15:V15"/>
    <mergeCell ref="P44:Q44"/>
    <mergeCell ref="V41:Y41"/>
    <mergeCell ref="F44:H44"/>
    <mergeCell ref="F33:I33"/>
    <mergeCell ref="J33:K33"/>
    <mergeCell ref="B43:B69"/>
    <mergeCell ref="V60:W61"/>
    <mergeCell ref="Y60:Y61"/>
    <mergeCell ref="H68:I69"/>
    <mergeCell ref="M64:M65"/>
    <mergeCell ref="D51:E52"/>
    <mergeCell ref="F48:F49"/>
    <mergeCell ref="S52:S53"/>
    <mergeCell ref="Z52:Z53"/>
    <mergeCell ref="G48:H49"/>
    <mergeCell ref="AL48:AL49"/>
    <mergeCell ref="AM48:AM49"/>
    <mergeCell ref="AN48:AN49"/>
    <mergeCell ref="AO48:AO49"/>
    <mergeCell ref="AP48:AP49"/>
    <mergeCell ref="AQ48:AR49"/>
    <mergeCell ref="F52:G53"/>
    <mergeCell ref="J52:J53"/>
    <mergeCell ref="M52:N53"/>
    <mergeCell ref="AM53:AO54"/>
    <mergeCell ref="AP53:AR54"/>
    <mergeCell ref="D50:E50"/>
    <mergeCell ref="N48:O49"/>
    <mergeCell ref="P48:Q49"/>
    <mergeCell ref="M50:M51"/>
    <mergeCell ref="N50:O51"/>
    <mergeCell ref="P50:Q51"/>
    <mergeCell ref="T50:T51"/>
    <mergeCell ref="U50:V51"/>
    <mergeCell ref="W50:X51"/>
    <mergeCell ref="AL50:AL51"/>
    <mergeCell ref="AM50:AM51"/>
    <mergeCell ref="AN50:AN51"/>
    <mergeCell ref="Q52:Q53"/>
    <mergeCell ref="T52:U53"/>
    <mergeCell ref="Y55:Z57"/>
    <mergeCell ref="F56:F57"/>
    <mergeCell ref="G56:H57"/>
    <mergeCell ref="N56:O57"/>
    <mergeCell ref="U45:V45"/>
    <mergeCell ref="Y45:Z45"/>
    <mergeCell ref="I56:J57"/>
    <mergeCell ref="AS48:AS49"/>
    <mergeCell ref="AS53:AS54"/>
    <mergeCell ref="K55:L57"/>
    <mergeCell ref="T58:T59"/>
    <mergeCell ref="R47:S49"/>
    <mergeCell ref="M48:M49"/>
    <mergeCell ref="I45:J45"/>
    <mergeCell ref="N45:O45"/>
    <mergeCell ref="K45:L45"/>
    <mergeCell ref="AO50:AO51"/>
    <mergeCell ref="AP50:AP51"/>
    <mergeCell ref="AQ50:AR51"/>
    <mergeCell ref="AS50:AS51"/>
    <mergeCell ref="K68:K69"/>
    <mergeCell ref="Q68:Q69"/>
    <mergeCell ref="M66:M67"/>
    <mergeCell ref="N66:O67"/>
    <mergeCell ref="P66:Q67"/>
    <mergeCell ref="O68:P69"/>
    <mergeCell ref="F62:F63"/>
    <mergeCell ref="G62:H63"/>
    <mergeCell ref="I62:J63"/>
    <mergeCell ref="N58:O59"/>
    <mergeCell ref="P58:Q59"/>
    <mergeCell ref="N62:O63"/>
    <mergeCell ref="I58:J59"/>
    <mergeCell ref="M68:N69"/>
    <mergeCell ref="F54:F55"/>
    <mergeCell ref="G54:H55"/>
    <mergeCell ref="I54:J55"/>
    <mergeCell ref="F58:F59"/>
    <mergeCell ref="G58:H59"/>
    <mergeCell ref="C37:W37"/>
    <mergeCell ref="Y27:AF28"/>
    <mergeCell ref="AA46:AA47"/>
    <mergeCell ref="AB46:AG51"/>
    <mergeCell ref="M70:N70"/>
    <mergeCell ref="J70:K70"/>
    <mergeCell ref="Z68:Z69"/>
    <mergeCell ref="C62:C69"/>
    <mergeCell ref="H52:I53"/>
    <mergeCell ref="H60:I61"/>
    <mergeCell ref="K52:K53"/>
    <mergeCell ref="O52:P53"/>
    <mergeCell ref="R52:R53"/>
    <mergeCell ref="V52:W53"/>
    <mergeCell ref="Y52:Y53"/>
    <mergeCell ref="O60:P61"/>
    <mergeCell ref="R60:R61"/>
    <mergeCell ref="C46:C53"/>
    <mergeCell ref="D44:E45"/>
    <mergeCell ref="F43:L43"/>
    <mergeCell ref="L52:L53"/>
    <mergeCell ref="P64:Q65"/>
    <mergeCell ref="T64:T65"/>
    <mergeCell ref="U64:V65"/>
    <mergeCell ref="M62:M63"/>
    <mergeCell ref="D56:E56"/>
    <mergeCell ref="D57:E57"/>
    <mergeCell ref="D58:E58"/>
    <mergeCell ref="F66:F67"/>
    <mergeCell ref="G66:H67"/>
    <mergeCell ref="I66:J67"/>
    <mergeCell ref="D67:E68"/>
    <mergeCell ref="M44:O44"/>
    <mergeCell ref="P45:Q45"/>
    <mergeCell ref="R45:S45"/>
    <mergeCell ref="M46:M47"/>
    <mergeCell ref="V68:W69"/>
    <mergeCell ref="B8:B9"/>
    <mergeCell ref="F8:X8"/>
    <mergeCell ref="B7:H7"/>
    <mergeCell ref="I7:X7"/>
    <mergeCell ref="B2:D2"/>
    <mergeCell ref="B3:D3"/>
    <mergeCell ref="E2:G2"/>
    <mergeCell ref="E3:G3"/>
    <mergeCell ref="I2:AB3"/>
    <mergeCell ref="B5:AB5"/>
    <mergeCell ref="D59:E60"/>
    <mergeCell ref="T56:T57"/>
    <mergeCell ref="U56:V57"/>
    <mergeCell ref="W56:X57"/>
    <mergeCell ref="L60:L61"/>
    <mergeCell ref="R63:S65"/>
    <mergeCell ref="Y63:Z65"/>
    <mergeCell ref="F64:F65"/>
    <mergeCell ref="G64:H65"/>
    <mergeCell ref="I64:J65"/>
    <mergeCell ref="M60:N61"/>
    <mergeCell ref="P62:Q63"/>
    <mergeCell ref="T62:T63"/>
    <mergeCell ref="U62:V63"/>
    <mergeCell ref="Z60:Z61"/>
    <mergeCell ref="P56:Q57"/>
    <mergeCell ref="P46:Q47"/>
    <mergeCell ref="S68:S69"/>
    <mergeCell ref="T68:U69"/>
    <mergeCell ref="X68:X69"/>
    <mergeCell ref="W62:X63"/>
    <mergeCell ref="Y47:Z49"/>
    <mergeCell ref="T48:T49"/>
    <mergeCell ref="U48:V49"/>
    <mergeCell ref="W48:X49"/>
    <mergeCell ref="G46:H47"/>
    <mergeCell ref="W64:X65"/>
    <mergeCell ref="F60:G61"/>
    <mergeCell ref="J60:J61"/>
    <mergeCell ref="M54:M55"/>
    <mergeCell ref="N54:O55"/>
    <mergeCell ref="P54:Q55"/>
    <mergeCell ref="N64:O65"/>
    <mergeCell ref="U58:V59"/>
    <mergeCell ref="W58:X59"/>
    <mergeCell ref="R68:R69"/>
    <mergeCell ref="T54:T55"/>
    <mergeCell ref="U54:V55"/>
    <mergeCell ref="Y68:Y69"/>
    <mergeCell ref="F68:G69"/>
    <mergeCell ref="J68:J69"/>
    <mergeCell ref="L68:L69"/>
    <mergeCell ref="S60:S61"/>
    <mergeCell ref="T60:U61"/>
    <mergeCell ref="X60:X61"/>
    <mergeCell ref="M58:M59"/>
    <mergeCell ref="N46:O47"/>
    <mergeCell ref="W54:X55"/>
    <mergeCell ref="R55:S57"/>
  </mergeCells>
  <phoneticPr fontId="1" type="Hiragana"/>
  <conditionalFormatting sqref="K47:L49">
    <cfRule type="expression" dxfId="51" priority="63">
      <formula>OR($K$47="野外調理",$K$47="弁当持参")</formula>
    </cfRule>
  </conditionalFormatting>
  <conditionalFormatting sqref="R47:S49">
    <cfRule type="expression" dxfId="50" priority="44">
      <formula>OR($R$47="野外調理",$R$47="弁当持参")</formula>
    </cfRule>
  </conditionalFormatting>
  <conditionalFormatting sqref="Y47:Z49">
    <cfRule type="expression" dxfId="49" priority="42">
      <formula>OR($Y$47="野外調理",$Y$47="弁当持参")</formula>
    </cfRule>
  </conditionalFormatting>
  <conditionalFormatting sqref="K55:L57">
    <cfRule type="expression" dxfId="48" priority="40">
      <formula>OR($K$55="野外調理",$K$55="弁当持参")</formula>
    </cfRule>
  </conditionalFormatting>
  <conditionalFormatting sqref="R55:S57">
    <cfRule type="expression" dxfId="47" priority="38">
      <formula>OR($R$55="野外調理",$R$55="弁当持参")</formula>
    </cfRule>
  </conditionalFormatting>
  <conditionalFormatting sqref="Y55:Z57">
    <cfRule type="expression" dxfId="46" priority="36">
      <formula>OR($Y$55="野外調理",$Y$55="弁当持参")</formula>
    </cfRule>
  </conditionalFormatting>
  <conditionalFormatting sqref="K63:L65">
    <cfRule type="expression" dxfId="45" priority="34">
      <formula>OR($K$63="野外調理",$K$63="弁当持参")</formula>
    </cfRule>
  </conditionalFormatting>
  <conditionalFormatting sqref="R63:S65">
    <cfRule type="expression" dxfId="44" priority="32">
      <formula>OR($R$63="野外調理",$R$63="弁当持参")</formula>
    </cfRule>
  </conditionalFormatting>
  <conditionalFormatting sqref="Y63:Z65">
    <cfRule type="expression" dxfId="43" priority="47">
      <formula>OR($Y$63="野外調理",$Y$63="弁当持参")</formula>
    </cfRule>
  </conditionalFormatting>
  <conditionalFormatting sqref="N46 R52">
    <cfRule type="expression" dxfId="42" priority="46">
      <formula>$AH$16&lt;&gt;""</formula>
    </cfRule>
  </conditionalFormatting>
  <conditionalFormatting sqref="R52:R53">
    <cfRule type="expression" dxfId="41" priority="45">
      <formula>$AH$16&lt;&gt;""</formula>
    </cfRule>
  </conditionalFormatting>
  <conditionalFormatting sqref="N48:O51 P46:Q51 R47">
    <cfRule type="expression" dxfId="40" priority="54">
      <formula>$AH$16&lt;&gt;""</formula>
    </cfRule>
  </conditionalFormatting>
  <conditionalFormatting sqref="U46 Y52">
    <cfRule type="expression" dxfId="39" priority="43">
      <formula>$AH$17&lt;&gt;""</formula>
    </cfRule>
  </conditionalFormatting>
  <conditionalFormatting sqref="U48:V51 W46:X51 Y47">
    <cfRule type="expression" dxfId="38" priority="53">
      <formula>$AH$17&lt;&gt;""</formula>
    </cfRule>
  </conditionalFormatting>
  <conditionalFormatting sqref="G54 K60">
    <cfRule type="expression" dxfId="37" priority="41">
      <formula>$AI$15&lt;&gt;""</formula>
    </cfRule>
  </conditionalFormatting>
  <conditionalFormatting sqref="G56:H59 I54:J59 K55">
    <cfRule type="expression" dxfId="36" priority="52">
      <formula>$AI$15&lt;&gt;""</formula>
    </cfRule>
  </conditionalFormatting>
  <conditionalFormatting sqref="R60">
    <cfRule type="expression" dxfId="35" priority="39">
      <formula>$AI$16&lt;&gt;""</formula>
    </cfRule>
  </conditionalFormatting>
  <conditionalFormatting sqref="R55">
    <cfRule type="expression" dxfId="34" priority="51">
      <formula>$AI$16&lt;&gt;""</formula>
    </cfRule>
  </conditionalFormatting>
  <conditionalFormatting sqref="Y60">
    <cfRule type="expression" dxfId="33" priority="37">
      <formula>$AI$17&lt;&gt;""</formula>
    </cfRule>
  </conditionalFormatting>
  <conditionalFormatting sqref="Y55">
    <cfRule type="expression" dxfId="32" priority="50">
      <formula>$AI$17&lt;&gt;""</formula>
    </cfRule>
  </conditionalFormatting>
  <conditionalFormatting sqref="K68">
    <cfRule type="expression" dxfId="31" priority="35">
      <formula>$AJ$15&lt;&gt;""</formula>
    </cfRule>
  </conditionalFormatting>
  <conditionalFormatting sqref="K63">
    <cfRule type="expression" dxfId="30" priority="49">
      <formula>$AJ$15&lt;&gt;""</formula>
    </cfRule>
  </conditionalFormatting>
  <conditionalFormatting sqref="N62 R68">
    <cfRule type="expression" dxfId="29" priority="33">
      <formula>$AJ$16&lt;&gt;""</formula>
    </cfRule>
  </conditionalFormatting>
  <conditionalFormatting sqref="N64:O67 P62:Q67 R63">
    <cfRule type="expression" dxfId="28" priority="48">
      <formula>$AJ$16&lt;&gt;""</formula>
    </cfRule>
  </conditionalFormatting>
  <conditionalFormatting sqref="C89:O89">
    <cfRule type="expression" dxfId="27" priority="31">
      <formula>$F$85="分ける必要なし"</formula>
    </cfRule>
  </conditionalFormatting>
  <conditionalFormatting sqref="F18:I18">
    <cfRule type="expression" dxfId="26" priority="29">
      <formula>$F$16&lt;&gt;0</formula>
    </cfRule>
  </conditionalFormatting>
  <conditionalFormatting sqref="O81:T81">
    <cfRule type="expression" dxfId="25" priority="28">
      <formula>$F$81="あり"</formula>
    </cfRule>
  </conditionalFormatting>
  <conditionalFormatting sqref="U89:AD89">
    <cfRule type="expression" dxfId="24" priority="27">
      <formula>$F$85="分ける"</formula>
    </cfRule>
  </conditionalFormatting>
  <conditionalFormatting sqref="C172:O172">
    <cfRule type="expression" dxfId="23" priority="26">
      <formula>$F$168="分ける必要なし"</formula>
    </cfRule>
  </conditionalFormatting>
  <conditionalFormatting sqref="U172">
    <cfRule type="expression" dxfId="22" priority="24">
      <formula>$F$168="分ける"</formula>
    </cfRule>
  </conditionalFormatting>
  <conditionalFormatting sqref="T94:AE96">
    <cfRule type="expression" dxfId="21" priority="23">
      <formula>$F$85="分ける"</formula>
    </cfRule>
  </conditionalFormatting>
  <conditionalFormatting sqref="T103:AE105">
    <cfRule type="expression" dxfId="20" priority="22">
      <formula>$F$85="分ける"</formula>
    </cfRule>
  </conditionalFormatting>
  <conditionalFormatting sqref="T112:AE114">
    <cfRule type="expression" dxfId="19" priority="21">
      <formula>$F$85="分ける"</formula>
    </cfRule>
  </conditionalFormatting>
  <conditionalFormatting sqref="T121:AE123">
    <cfRule type="expression" dxfId="18" priority="20">
      <formula>$F$85="分ける"</formula>
    </cfRule>
  </conditionalFormatting>
  <conditionalFormatting sqref="T130:AE132">
    <cfRule type="expression" dxfId="17" priority="19">
      <formula>$F$85="分ける"</formula>
    </cfRule>
  </conditionalFormatting>
  <conditionalFormatting sqref="T139:AE141">
    <cfRule type="expression" dxfId="16" priority="18">
      <formula>$F$85="分ける"</formula>
    </cfRule>
  </conditionalFormatting>
  <conditionalFormatting sqref="T148:AE150">
    <cfRule type="expression" dxfId="15" priority="17">
      <formula>$F$85="分ける"</formula>
    </cfRule>
  </conditionalFormatting>
  <conditionalFormatting sqref="T157:AE159">
    <cfRule type="expression" dxfId="14" priority="16">
      <formula>$F$85="分ける"</formula>
    </cfRule>
  </conditionalFormatting>
  <conditionalFormatting sqref="T186:AE188">
    <cfRule type="expression" dxfId="13" priority="14">
      <formula>$F$168="分ける"</formula>
    </cfRule>
  </conditionalFormatting>
  <conditionalFormatting sqref="T195:AE197">
    <cfRule type="expression" dxfId="12" priority="13">
      <formula>$F$168="分ける"</formula>
    </cfRule>
  </conditionalFormatting>
  <conditionalFormatting sqref="T204:AE206">
    <cfRule type="expression" dxfId="11" priority="12">
      <formula>$F$168="分ける"</formula>
    </cfRule>
  </conditionalFormatting>
  <conditionalFormatting sqref="T213:AE215">
    <cfRule type="expression" dxfId="10" priority="11">
      <formula>$F$168="分ける"</formula>
    </cfRule>
  </conditionalFormatting>
  <conditionalFormatting sqref="T222:AE224">
    <cfRule type="expression" dxfId="9" priority="10">
      <formula>$F$168="分ける"</formula>
    </cfRule>
  </conditionalFormatting>
  <conditionalFormatting sqref="T231:AE233">
    <cfRule type="expression" dxfId="8" priority="9">
      <formula>$F$168="分ける"</formula>
    </cfRule>
  </conditionalFormatting>
  <conditionalFormatting sqref="T240:AE242">
    <cfRule type="expression" dxfId="7" priority="8">
      <formula>$F$168="分ける"</formula>
    </cfRule>
  </conditionalFormatting>
  <conditionalFormatting sqref="T177:AE179">
    <cfRule type="expression" dxfId="6" priority="7">
      <formula>$F$85="分ける"</formula>
    </cfRule>
  </conditionalFormatting>
  <conditionalFormatting sqref="N54">
    <cfRule type="expression" dxfId="5" priority="5">
      <formula>$AI$15&lt;&gt;""</formula>
    </cfRule>
  </conditionalFormatting>
  <conditionalFormatting sqref="N56:O59 P54:Q59">
    <cfRule type="expression" dxfId="4" priority="6">
      <formula>$AI$15&lt;&gt;""</formula>
    </cfRule>
  </conditionalFormatting>
  <conditionalFormatting sqref="U54">
    <cfRule type="expression" dxfId="3" priority="3">
      <formula>$AI$15&lt;&gt;""</formula>
    </cfRule>
  </conditionalFormatting>
  <conditionalFormatting sqref="U56:V59 W54:X59">
    <cfRule type="expression" dxfId="2" priority="4">
      <formula>$AI$15&lt;&gt;""</formula>
    </cfRule>
  </conditionalFormatting>
  <conditionalFormatting sqref="G62">
    <cfRule type="expression" dxfId="1" priority="1">
      <formula>$AI$15&lt;&gt;""</formula>
    </cfRule>
  </conditionalFormatting>
  <conditionalFormatting sqref="G64:H67 I62:J67">
    <cfRule type="expression" dxfId="0" priority="2">
      <formula>$AI$15&lt;&gt;""</formula>
    </cfRule>
  </conditionalFormatting>
  <dataValidations count="17">
    <dataValidation type="list" imeMode="disabled" allowBlank="1" showInputMessage="1" showErrorMessage="1" sqref="J17">
      <formula1>"1,2,3,4,5,6,7,8,9,10,11,12"</formula1>
    </dataValidation>
    <dataValidation type="list" imeMode="disabled" allowBlank="1" showInputMessage="1" showErrorMessage="1" sqref="L17">
      <formula1>"1,2,3,4,5,6,7,8,9,10,11,12,13,14,15,16,17,18,19,20,21,22,23,24,25,26,27,28,29,30,31"</formula1>
    </dataValidation>
    <dataValidation type="list" allowBlank="1" showInputMessage="1" showErrorMessage="1" sqref="H38 F83 F166 F33:I33">
      <formula1>"あり,なし"</formula1>
    </dataValidation>
    <dataValidation imeMode="disabled" allowBlank="1" showInputMessage="1" showErrorMessage="1" sqref="G17:H17 F11:G11 L11:M11 T17 H16 L94:O98 I10:J11 F20:G21 V17 M20:N21 G10 F92:G92 L240:O244 L103:O107 F101:G101 L112:O116 F110:G110 L121:O125 F119:G119 AN48:AN51 Y52:Y53 G46:J51 H52:I53 K52:K53 N46:Q51 O52:P53 R52:R53 U46:X51 V52:W53 G54:J59 H60:I61 K60:K61 N54:Q59 O60:P61 R60:R61 U54:X59 V60:W61 Y60:Y61 G62:J67 H68:I69 K68:K69 N62:Q67 O68:P69 R68:R69 U62:X67 V68:W69 Y68:Y69 F137:G137 L130:O134 F128:G128 L139:O143 L148:O152 F146:G146 L157:O162 L177:O181 F155:G155 F175:G175 L186:O190 F184:G184 L195:O199 F193:G193 L204:O208 F202:G202 F220:G220 L213:O217 F211:G211 L222:O226 L231:O235 F229:G229 F238:G238"/>
    <dataValidation type="list" imeMode="disabled" allowBlank="1" showInputMessage="1" showErrorMessage="1" sqref="AA17">
      <formula1>"9,10,11,12,13,14,15,16,17"</formula1>
    </dataValidation>
    <dataValidation type="list" imeMode="disabled" allowBlank="1" showInputMessage="1" showErrorMessage="1" sqref="Q17">
      <formula1>"9,10,11,13,14,15,16"</formula1>
    </dataValidation>
    <dataValidation type="list" imeMode="disabled" allowBlank="1" showInputMessage="1" showErrorMessage="1" sqref="F16">
      <formula1>"0,1,2"</formula1>
    </dataValidation>
    <dataValidation type="list" allowBlank="1" showInputMessage="1" showErrorMessage="1" sqref="O81">
      <formula1>"自然の家の食器を利用,使い捨て食器を購入,食器を持参"</formula1>
    </dataValidation>
    <dataValidation type="list" allowBlank="1" showInputMessage="1" showErrorMessage="1" sqref="G73:G76 I27:I31 C89 T94:U96 T231:U233 T103:U105 T112:U114 T121:U123 T130:U132 T139:U141 T148:U150 C172 T240:U242 T157:U159 T186:U188 T195:U197 T204:U206 T213:U215 T222:U224 T177:U179">
      <formula1>"現金,振込"</formula1>
    </dataValidation>
    <dataValidation type="list" imeMode="disabled" allowBlank="1" showInputMessage="1" showErrorMessage="1" sqref="Q110 Q92 Q229 Q101 Q119 Q137 Q128 Q146 Q193 Q155 Q175 Q184 Q202 Q220 Q211 Q238">
      <formula1>"00,05,10,15,20,25,30,35,40,45,50,55"</formula1>
    </dataValidation>
    <dataValidation type="list" allowBlank="1" showInputMessage="1" showErrorMessage="1" sqref="F18:I18">
      <formula1>"生活館,ロッジ"</formula1>
    </dataValidation>
    <dataValidation type="list" allowBlank="1" showInputMessage="1" showErrorMessage="1" sqref="L10:M10">
      <formula1>"栃木,茨城"</formula1>
    </dataValidation>
    <dataValidation type="list" allowBlank="1" showInputMessage="1" showErrorMessage="1" sqref="K47:L49 R47:S49 Y47:Z49 K55:L57 R55:S57 Y55:Z57 K63:L65 R63:S65 Y63:Z65">
      <formula1>"野外調理,弁当持参"</formula1>
    </dataValidation>
    <dataValidation type="list" allowBlank="1" showInputMessage="1" showErrorMessage="1" sqref="F85:I85 F168:I168">
      <formula1>"分ける,分ける必要なし"</formula1>
    </dataValidation>
    <dataValidation type="list" allowBlank="1" showInputMessage="1" showErrorMessage="1" sqref="P91:R91 P228:R228 P100:R100 P109:R109 P118:R118 P136:R136 P127:R127 P145:R145 P154:R154 P174:R174 P183:R183 P192:R192 P201:R201 P219:R219 P210:R210 P237:R237">
      <formula1>"【東野外調理場】,【西野外調理場】"</formula1>
    </dataValidation>
    <dataValidation type="list" imeMode="disabled" allowBlank="1" showInputMessage="1" showErrorMessage="1" sqref="O110 O92 O229 O101 O119 O137 O128 O146 O193 O155 O175 O184 O202 O220 O211 O238">
      <formula1>"8,9,10,11,12,13,14,15,16,17,18,19,20,21"</formula1>
    </dataValidation>
    <dataValidation type="list" imeMode="disabled" allowBlank="1" showInputMessage="1" showErrorMessage="1" sqref="K92:N92 K101:N101 K110:N110 K119:N119 K128:N128 K137:N137 K146:N146 K155:N155 K175:N175 K184:N184 K193:N193 K202:N202 K211:N211 K220:N220 K229:N229 K238:N238">
      <formula1>$C$15:$E$15</formula1>
    </dataValidation>
  </dataValidations>
  <pageMargins left="0.70866141732283472" right="0.70866141732283472" top="0.74803149606299213" bottom="0.74803149606299213" header="0.31496062992125984" footer="0.31496062992125984"/>
  <pageSetup paperSize="9" scale="29" fitToHeight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AF48"/>
  <sheetViews>
    <sheetView view="pageBreakPreview" zoomScaleNormal="100" zoomScaleSheetLayoutView="100" workbookViewId="0">
      <selection activeCell="Z16" sqref="Z16:AB16"/>
    </sheetView>
  </sheetViews>
  <sheetFormatPr defaultRowHeight="13.5" x14ac:dyDescent="0.15"/>
  <cols>
    <col min="1" max="1" width="0.875" style="610" customWidth="1"/>
    <col min="2" max="2" width="4.375" style="610" customWidth="1"/>
    <col min="3" max="3" width="5" style="610" customWidth="1"/>
    <col min="4" max="4" width="3.125" style="610" customWidth="1"/>
    <col min="5" max="5" width="5.625" style="610" customWidth="1"/>
    <col min="6" max="8" width="4.375" style="610" customWidth="1"/>
    <col min="9" max="9" width="1.25" style="610" customWidth="1"/>
    <col min="10" max="10" width="3.25" style="610" customWidth="1"/>
    <col min="11" max="11" width="5" style="610" customWidth="1"/>
    <col min="12" max="12" width="3.75" style="610" customWidth="1"/>
    <col min="13" max="13" width="5" style="610" customWidth="1"/>
    <col min="14" max="15" width="4.375" style="610" customWidth="1"/>
    <col min="16" max="16" width="0.625" style="610" customWidth="1"/>
    <col min="17" max="18" width="2.5" style="610" customWidth="1"/>
    <col min="19" max="19" width="3.25" style="610" customWidth="1"/>
    <col min="20" max="20" width="5" style="610" customWidth="1"/>
    <col min="21" max="22" width="4.375" style="610" customWidth="1"/>
    <col min="23" max="23" width="0.625" style="610" customWidth="1"/>
    <col min="24" max="24" width="3.75" style="610" customWidth="1"/>
    <col min="25" max="26" width="4.375" style="610" customWidth="1"/>
    <col min="27" max="27" width="1.25" style="610" customWidth="1"/>
    <col min="28" max="28" width="3.25" style="610" customWidth="1"/>
    <col min="29" max="29" width="0.875" style="610" customWidth="1"/>
    <col min="30" max="16384" width="9" style="610"/>
  </cols>
  <sheetData>
    <row r="1" spans="1:30" ht="3.75" customHeight="1" thickBot="1" x14ac:dyDescent="0.2">
      <c r="A1" s="614"/>
      <c r="B1" s="614"/>
      <c r="C1" s="617"/>
      <c r="D1" s="617"/>
      <c r="E1" s="617"/>
      <c r="F1" s="617"/>
      <c r="G1" s="617"/>
      <c r="H1" s="617"/>
      <c r="I1" s="617"/>
      <c r="J1" s="614"/>
      <c r="K1" s="618"/>
      <c r="L1" s="620"/>
      <c r="M1" s="620"/>
      <c r="N1" s="614"/>
      <c r="O1" s="619"/>
      <c r="P1" s="619"/>
      <c r="Q1" s="619"/>
      <c r="R1" s="678"/>
      <c r="S1" s="620"/>
      <c r="T1" s="614"/>
      <c r="U1" s="614"/>
      <c r="V1" s="614"/>
      <c r="W1" s="614"/>
      <c r="X1" s="614"/>
      <c r="Y1" s="614"/>
      <c r="Z1" s="614"/>
      <c r="AA1" s="614"/>
      <c r="AB1" s="614"/>
    </row>
    <row r="2" spans="1:30" ht="18.75" customHeight="1" thickTop="1" x14ac:dyDescent="0.15">
      <c r="B2" s="1525" t="s">
        <v>286</v>
      </c>
      <c r="C2" s="1526"/>
      <c r="D2" s="1526"/>
      <c r="E2" s="1526"/>
      <c r="F2" s="1527"/>
      <c r="G2" s="1531" t="s">
        <v>285</v>
      </c>
      <c r="H2" s="1526"/>
      <c r="I2" s="1526"/>
      <c r="J2" s="1532"/>
      <c r="K2" s="1535" t="str">
        <f>IF(入力ページ!H38="あり","○","")</f>
        <v/>
      </c>
      <c r="L2" s="1568" t="s">
        <v>284</v>
      </c>
      <c r="M2" s="1568"/>
      <c r="N2" s="1569"/>
      <c r="O2" s="1573" t="str">
        <f>IF(入力ページ!H38="なし","○","")</f>
        <v/>
      </c>
      <c r="P2" s="1574"/>
      <c r="Q2" s="622"/>
      <c r="R2" s="615"/>
      <c r="S2" s="1572" t="s">
        <v>259</v>
      </c>
      <c r="T2" s="1572"/>
      <c r="U2" s="1572"/>
      <c r="V2" s="1581">
        <f>入力ページ!AF2</f>
        <v>0</v>
      </c>
      <c r="W2" s="1581"/>
      <c r="X2" s="1581"/>
      <c r="Y2" s="1581"/>
      <c r="Z2" s="1581"/>
      <c r="AA2" s="1581"/>
      <c r="AB2" s="1581"/>
    </row>
    <row r="3" spans="1:30" ht="18" customHeight="1" thickBot="1" x14ac:dyDescent="0.2">
      <c r="B3" s="1528"/>
      <c r="C3" s="1529"/>
      <c r="D3" s="1529"/>
      <c r="E3" s="1529"/>
      <c r="F3" s="1530"/>
      <c r="G3" s="1533"/>
      <c r="H3" s="1529"/>
      <c r="I3" s="1529"/>
      <c r="J3" s="1534"/>
      <c r="K3" s="1536"/>
      <c r="L3" s="1570"/>
      <c r="M3" s="1570"/>
      <c r="N3" s="1571"/>
      <c r="O3" s="1575"/>
      <c r="P3" s="1576"/>
      <c r="Q3" s="622"/>
      <c r="R3" s="615"/>
      <c r="S3" s="1582" t="s">
        <v>258</v>
      </c>
      <c r="T3" s="1582"/>
      <c r="U3" s="1582"/>
      <c r="V3" s="1583" t="s">
        <v>287</v>
      </c>
      <c r="W3" s="1583"/>
      <c r="X3" s="1583"/>
      <c r="Y3" s="1583"/>
      <c r="Z3" s="1583"/>
      <c r="AA3" s="1583"/>
      <c r="AB3" s="1583"/>
    </row>
    <row r="4" spans="1:30" ht="11.25" customHeight="1" thickTop="1" x14ac:dyDescent="0.15"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6"/>
      <c r="O4" s="616"/>
      <c r="P4" s="616"/>
      <c r="Q4" s="616"/>
      <c r="R4" s="615"/>
      <c r="S4" s="615"/>
      <c r="T4" s="615"/>
    </row>
    <row r="5" spans="1:30" ht="30" customHeight="1" thickBot="1" x14ac:dyDescent="0.2">
      <c r="B5" s="1496"/>
      <c r="C5" s="1496"/>
      <c r="D5" s="1595" t="s">
        <v>288</v>
      </c>
      <c r="E5" s="1595"/>
      <c r="F5" s="1595"/>
      <c r="G5" s="1595"/>
      <c r="H5" s="1595"/>
      <c r="I5" s="1595"/>
      <c r="J5" s="1595"/>
      <c r="K5" s="1595"/>
      <c r="L5" s="1595"/>
      <c r="M5" s="1595"/>
      <c r="N5" s="1595"/>
      <c r="O5" s="1595"/>
      <c r="P5" s="1595"/>
      <c r="Q5" s="1595"/>
      <c r="R5" s="1595"/>
      <c r="S5" s="1595"/>
      <c r="T5" s="1595"/>
      <c r="U5" s="1595"/>
      <c r="V5" s="1595"/>
      <c r="W5" s="1595"/>
      <c r="X5" s="1595"/>
      <c r="Y5" s="1595"/>
      <c r="AC5" s="614"/>
      <c r="AD5" s="614"/>
    </row>
    <row r="6" spans="1:30" ht="26.25" customHeight="1" x14ac:dyDescent="0.15">
      <c r="B6" s="1540" t="s">
        <v>283</v>
      </c>
      <c r="C6" s="1541"/>
      <c r="D6" s="1553">
        <f>入力ページ!G17</f>
        <v>0</v>
      </c>
      <c r="E6" s="1554"/>
      <c r="F6" s="624" t="s">
        <v>257</v>
      </c>
      <c r="G6" s="626">
        <f>入力ページ!J17</f>
        <v>0</v>
      </c>
      <c r="H6" s="624" t="s">
        <v>256</v>
      </c>
      <c r="I6" s="1552">
        <f>入力ページ!L17</f>
        <v>0</v>
      </c>
      <c r="J6" s="1552"/>
      <c r="K6" s="626" t="s">
        <v>254</v>
      </c>
      <c r="L6" s="624" t="str">
        <f>入力ページ!O17</f>
        <v/>
      </c>
      <c r="M6" s="627" t="s">
        <v>252</v>
      </c>
      <c r="N6" s="631" t="str">
        <f>入力ページ!L41</f>
        <v/>
      </c>
      <c r="O6" s="1579" t="s">
        <v>255</v>
      </c>
      <c r="P6" s="1579"/>
      <c r="Q6" s="1579"/>
      <c r="R6" s="1590" t="str">
        <f>入力ページ!T17</f>
        <v/>
      </c>
      <c r="S6" s="1590"/>
      <c r="T6" s="624" t="s">
        <v>256</v>
      </c>
      <c r="U6" s="632" t="str">
        <f>入力ページ!V17</f>
        <v/>
      </c>
      <c r="V6" s="1554" t="s">
        <v>254</v>
      </c>
      <c r="W6" s="1554"/>
      <c r="X6" s="631" t="str">
        <f>入力ページ!Y17</f>
        <v/>
      </c>
      <c r="Y6" s="625" t="s">
        <v>252</v>
      </c>
      <c r="Z6" s="630" t="str">
        <f>入力ページ!U41</f>
        <v/>
      </c>
      <c r="AA6" s="1579" t="s">
        <v>123</v>
      </c>
      <c r="AB6" s="1591"/>
      <c r="AC6" s="629"/>
      <c r="AD6" s="628"/>
    </row>
    <row r="7" spans="1:30" ht="26.25" customHeight="1" x14ac:dyDescent="0.15">
      <c r="B7" s="1542" t="s">
        <v>282</v>
      </c>
      <c r="C7" s="1543"/>
      <c r="D7" s="1549">
        <f>入力ページ!F9</f>
        <v>0</v>
      </c>
      <c r="E7" s="1550"/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96" t="s">
        <v>281</v>
      </c>
      <c r="Q7" s="1543"/>
      <c r="R7" s="1543"/>
      <c r="S7" s="1597"/>
      <c r="T7" s="1584">
        <f>入力ページ!F14</f>
        <v>0</v>
      </c>
      <c r="U7" s="1585"/>
      <c r="V7" s="1585"/>
      <c r="W7" s="1585"/>
      <c r="X7" s="1585"/>
      <c r="Y7" s="1585"/>
      <c r="Z7" s="1585"/>
      <c r="AA7" s="1585"/>
      <c r="AB7" s="1586"/>
    </row>
    <row r="8" spans="1:30" ht="15" customHeight="1" x14ac:dyDescent="0.15">
      <c r="B8" s="1544" t="s">
        <v>280</v>
      </c>
      <c r="C8" s="1545"/>
      <c r="D8" s="612" t="s">
        <v>279</v>
      </c>
      <c r="E8" s="653">
        <f>入力ページ!G10</f>
        <v>0</v>
      </c>
      <c r="F8" s="654" t="s">
        <v>296</v>
      </c>
      <c r="G8" s="1612">
        <f>入力ページ!I10</f>
        <v>0</v>
      </c>
      <c r="H8" s="1612"/>
      <c r="I8" s="1612"/>
      <c r="J8" s="1612"/>
      <c r="K8" s="634"/>
      <c r="L8" s="634"/>
      <c r="M8" s="634"/>
      <c r="N8" s="634"/>
      <c r="P8" s="1598" t="s">
        <v>289</v>
      </c>
      <c r="Q8" s="1599"/>
      <c r="R8" s="1599"/>
      <c r="S8" s="1600"/>
      <c r="T8" s="1587">
        <f>入力ページ!Q14</f>
        <v>0</v>
      </c>
      <c r="U8" s="1588"/>
      <c r="V8" s="1588"/>
      <c r="W8" s="1588"/>
      <c r="X8" s="1588"/>
      <c r="Y8" s="1588"/>
      <c r="Z8" s="1588"/>
      <c r="AA8" s="1588"/>
      <c r="AB8" s="1589"/>
    </row>
    <row r="9" spans="1:30" ht="18.75" customHeight="1" x14ac:dyDescent="0.15">
      <c r="B9" s="1500"/>
      <c r="C9" s="1546"/>
      <c r="D9" s="1551" t="str">
        <f>IF(入力ページ!B10="○","　"&amp;入力ページ!L10&amp;入力ページ!N10&amp;入力ページ!O10,"")</f>
        <v/>
      </c>
      <c r="E9" s="1551"/>
      <c r="F9" s="1551"/>
      <c r="G9" s="1551"/>
      <c r="H9" s="1551"/>
      <c r="I9" s="1551"/>
      <c r="J9" s="1551"/>
      <c r="K9" s="1551"/>
      <c r="L9" s="1551"/>
      <c r="M9" s="1551"/>
      <c r="N9" s="1551"/>
      <c r="O9" s="1551"/>
      <c r="P9" s="1601"/>
      <c r="Q9" s="1602"/>
      <c r="R9" s="1602"/>
      <c r="S9" s="1603"/>
      <c r="T9" s="1587"/>
      <c r="U9" s="1588"/>
      <c r="V9" s="1588"/>
      <c r="W9" s="1588"/>
      <c r="X9" s="1588"/>
      <c r="Y9" s="1588"/>
      <c r="Z9" s="1588"/>
      <c r="AA9" s="1588"/>
      <c r="AB9" s="1589"/>
    </row>
    <row r="10" spans="1:30" ht="15" customHeight="1" thickBot="1" x14ac:dyDescent="0.2">
      <c r="B10" s="1547" t="s">
        <v>278</v>
      </c>
      <c r="C10" s="1548"/>
      <c r="D10" s="613" t="s">
        <v>277</v>
      </c>
      <c r="E10" s="1610">
        <f>入力ページ!F11</f>
        <v>0</v>
      </c>
      <c r="F10" s="1610"/>
      <c r="G10" s="655" t="s">
        <v>295</v>
      </c>
      <c r="H10" s="1611">
        <f>入力ページ!I11</f>
        <v>0</v>
      </c>
      <c r="I10" s="1611"/>
      <c r="J10" s="1611"/>
      <c r="K10" s="656" t="s">
        <v>295</v>
      </c>
      <c r="L10" s="1611">
        <f>入力ページ!L11</f>
        <v>0</v>
      </c>
      <c r="M10" s="1611"/>
      <c r="N10" s="1611"/>
      <c r="O10" s="621"/>
      <c r="P10" s="1604"/>
      <c r="Q10" s="1605"/>
      <c r="R10" s="1605"/>
      <c r="S10" s="1606"/>
      <c r="T10" s="1587"/>
      <c r="U10" s="1588"/>
      <c r="V10" s="1588"/>
      <c r="W10" s="1588"/>
      <c r="X10" s="1588"/>
      <c r="Y10" s="1588"/>
      <c r="Z10" s="1588"/>
      <c r="AA10" s="1588"/>
      <c r="AB10" s="1589"/>
    </row>
    <row r="11" spans="1:30" ht="7.5" customHeight="1" x14ac:dyDescent="0.15">
      <c r="B11" s="633"/>
      <c r="C11" s="633"/>
      <c r="D11" s="633"/>
      <c r="E11" s="635"/>
      <c r="F11" s="635"/>
      <c r="G11" s="635"/>
      <c r="H11" s="635"/>
      <c r="I11" s="635"/>
      <c r="J11" s="635"/>
      <c r="K11" s="635"/>
      <c r="L11" s="635"/>
      <c r="M11" s="635"/>
      <c r="N11" s="633"/>
      <c r="O11" s="633"/>
      <c r="P11" s="633"/>
      <c r="Q11" s="633"/>
      <c r="R11" s="633"/>
      <c r="S11" s="635"/>
      <c r="T11" s="635"/>
      <c r="U11" s="635"/>
      <c r="V11" s="635"/>
      <c r="W11" s="635"/>
      <c r="X11" s="635"/>
      <c r="Y11" s="635"/>
      <c r="Z11" s="635"/>
      <c r="AA11" s="635"/>
      <c r="AB11" s="635"/>
    </row>
    <row r="12" spans="1:30" ht="17.25" customHeight="1" thickBot="1" x14ac:dyDescent="0.2">
      <c r="B12" s="1609" t="s">
        <v>297</v>
      </c>
      <c r="C12" s="1609"/>
      <c r="D12" s="1609"/>
      <c r="E12" s="1609"/>
      <c r="F12" s="1609"/>
      <c r="G12" s="1609"/>
      <c r="H12" s="1609"/>
      <c r="I12" s="1609"/>
      <c r="J12" s="1609"/>
      <c r="K12" s="1609"/>
      <c r="L12" s="1609"/>
      <c r="M12" s="1609"/>
      <c r="N12" s="1609"/>
      <c r="O12" s="1609"/>
      <c r="P12" s="1609"/>
      <c r="Q12" s="1609"/>
      <c r="R12" s="1609"/>
      <c r="S12" s="1609"/>
      <c r="T12" s="1609"/>
      <c r="U12" s="1609"/>
      <c r="V12" s="1609"/>
      <c r="W12" s="1609"/>
      <c r="X12" s="1609"/>
      <c r="Y12" s="1609"/>
      <c r="Z12" s="1609"/>
      <c r="AA12" s="1609"/>
      <c r="AB12" s="1609"/>
    </row>
    <row r="13" spans="1:30" ht="26.25" customHeight="1" thickBot="1" x14ac:dyDescent="0.2">
      <c r="B13" s="1555" t="s">
        <v>276</v>
      </c>
      <c r="C13" s="1556"/>
      <c r="D13" s="1556"/>
      <c r="E13" s="1556"/>
      <c r="F13" s="1556"/>
      <c r="G13" s="1556"/>
      <c r="H13" s="1556"/>
      <c r="I13" s="1556"/>
      <c r="J13" s="1556"/>
      <c r="K13" s="1556"/>
      <c r="L13" s="1556"/>
      <c r="M13" s="1556"/>
      <c r="N13" s="1556"/>
      <c r="O13" s="1556"/>
      <c r="P13" s="1556"/>
      <c r="Q13" s="1556"/>
      <c r="R13" s="1556"/>
      <c r="S13" s="1556"/>
      <c r="T13" s="1556"/>
      <c r="U13" s="1556"/>
      <c r="V13" s="1556"/>
      <c r="W13" s="1556"/>
      <c r="X13" s="1556"/>
      <c r="Y13" s="1556"/>
      <c r="Z13" s="1556"/>
      <c r="AA13" s="1556"/>
      <c r="AB13" s="1557"/>
    </row>
    <row r="14" spans="1:30" ht="18" customHeight="1" thickBot="1" x14ac:dyDescent="0.2">
      <c r="B14" s="1499"/>
      <c r="C14" s="1512" t="s">
        <v>275</v>
      </c>
      <c r="D14" s="1513"/>
      <c r="E14" s="1513"/>
      <c r="F14" s="1513"/>
      <c r="G14" s="1513"/>
      <c r="H14" s="1513"/>
      <c r="I14" s="1513"/>
      <c r="J14" s="1514"/>
      <c r="K14" s="1558" t="s">
        <v>274</v>
      </c>
      <c r="L14" s="1559"/>
      <c r="M14" s="1559"/>
      <c r="N14" s="1559"/>
      <c r="O14" s="1559"/>
      <c r="P14" s="1559"/>
      <c r="Q14" s="1559"/>
      <c r="R14" s="1559"/>
      <c r="S14" s="1560"/>
      <c r="T14" s="1558" t="s">
        <v>273</v>
      </c>
      <c r="U14" s="1559"/>
      <c r="V14" s="1559"/>
      <c r="W14" s="1559"/>
      <c r="X14" s="1559"/>
      <c r="Y14" s="1559"/>
      <c r="Z14" s="1559"/>
      <c r="AA14" s="1559"/>
      <c r="AB14" s="1560"/>
    </row>
    <row r="15" spans="1:30" ht="18" customHeight="1" thickTop="1" x14ac:dyDescent="0.15">
      <c r="B15" s="1500"/>
      <c r="C15" s="1504" t="s">
        <v>260</v>
      </c>
      <c r="D15" s="1505"/>
      <c r="E15" s="1505"/>
      <c r="F15" s="1506" t="s">
        <v>335</v>
      </c>
      <c r="G15" s="1507"/>
      <c r="H15" s="1561" t="s">
        <v>262</v>
      </c>
      <c r="I15" s="1562"/>
      <c r="J15" s="1563"/>
      <c r="K15" s="1504" t="s">
        <v>260</v>
      </c>
      <c r="L15" s="1505"/>
      <c r="M15" s="1505"/>
      <c r="N15" s="1506" t="s">
        <v>336</v>
      </c>
      <c r="O15" s="1507"/>
      <c r="P15" s="1577" t="s">
        <v>262</v>
      </c>
      <c r="Q15" s="1564"/>
      <c r="R15" s="1564"/>
      <c r="S15" s="1565"/>
      <c r="T15" s="1504" t="s">
        <v>260</v>
      </c>
      <c r="U15" s="1505"/>
      <c r="V15" s="1505"/>
      <c r="W15" s="1506" t="s">
        <v>337</v>
      </c>
      <c r="X15" s="1506"/>
      <c r="Y15" s="1507"/>
      <c r="Z15" s="1564" t="s">
        <v>262</v>
      </c>
      <c r="AA15" s="1564"/>
      <c r="AB15" s="1565"/>
    </row>
    <row r="16" spans="1:30" ht="18" customHeight="1" thickBot="1" x14ac:dyDescent="0.2">
      <c r="B16" s="1501"/>
      <c r="C16" s="623"/>
      <c r="D16" s="1502" t="s">
        <v>176</v>
      </c>
      <c r="E16" s="1503"/>
      <c r="F16" s="1497" t="s">
        <v>261</v>
      </c>
      <c r="G16" s="1498"/>
      <c r="H16" s="1578" t="s">
        <v>349</v>
      </c>
      <c r="I16" s="1566"/>
      <c r="J16" s="1567"/>
      <c r="K16" s="623"/>
      <c r="L16" s="1502" t="s">
        <v>176</v>
      </c>
      <c r="M16" s="1503"/>
      <c r="N16" s="1497" t="s">
        <v>261</v>
      </c>
      <c r="O16" s="1498"/>
      <c r="P16" s="1578" t="s">
        <v>350</v>
      </c>
      <c r="Q16" s="1566"/>
      <c r="R16" s="1566"/>
      <c r="S16" s="1567"/>
      <c r="T16" s="623"/>
      <c r="U16" s="1502" t="s">
        <v>176</v>
      </c>
      <c r="V16" s="1503"/>
      <c r="W16" s="1607" t="s">
        <v>261</v>
      </c>
      <c r="X16" s="1497"/>
      <c r="Y16" s="1498"/>
      <c r="Z16" s="1566" t="s">
        <v>351</v>
      </c>
      <c r="AA16" s="1566"/>
      <c r="AB16" s="1567"/>
    </row>
    <row r="17" spans="2:28" ht="17.25" customHeight="1" x14ac:dyDescent="0.15">
      <c r="B17" s="658" t="s">
        <v>291</v>
      </c>
      <c r="C17" s="1485" t="s">
        <v>253</v>
      </c>
      <c r="D17" s="1451"/>
      <c r="E17" s="1452"/>
      <c r="F17" s="1451"/>
      <c r="G17" s="1456"/>
      <c r="H17" s="1486"/>
      <c r="I17" s="1487"/>
      <c r="J17" s="1488"/>
      <c r="K17" s="1485" t="s">
        <v>181</v>
      </c>
      <c r="L17" s="1451">
        <f>入力ページ!N46</f>
        <v>0</v>
      </c>
      <c r="M17" s="1452"/>
      <c r="N17" s="1451">
        <f>入力ページ!P46</f>
        <v>0</v>
      </c>
      <c r="O17" s="1456"/>
      <c r="P17" s="1486">
        <f>入力ページ!R47</f>
        <v>0</v>
      </c>
      <c r="Q17" s="1487"/>
      <c r="R17" s="1487"/>
      <c r="S17" s="1488"/>
      <c r="T17" s="1485" t="s">
        <v>181</v>
      </c>
      <c r="U17" s="1451">
        <f>入力ページ!U46</f>
        <v>0</v>
      </c>
      <c r="V17" s="1452"/>
      <c r="W17" s="1451">
        <f>入力ページ!W46</f>
        <v>0</v>
      </c>
      <c r="X17" s="1455"/>
      <c r="Y17" s="1456"/>
      <c r="Z17" s="1459">
        <f>入力ページ!Y47</f>
        <v>0</v>
      </c>
      <c r="AA17" s="1460"/>
      <c r="AB17" s="1461"/>
    </row>
    <row r="18" spans="2:28" ht="17.25" customHeight="1" x14ac:dyDescent="0.15">
      <c r="B18" s="659" t="str">
        <f>入力ページ!D47</f>
        <v/>
      </c>
      <c r="C18" s="1466"/>
      <c r="D18" s="1453"/>
      <c r="E18" s="1454"/>
      <c r="F18" s="1453"/>
      <c r="G18" s="1458"/>
      <c r="H18" s="1489"/>
      <c r="I18" s="1490"/>
      <c r="J18" s="1491"/>
      <c r="K18" s="1466"/>
      <c r="L18" s="1453"/>
      <c r="M18" s="1454"/>
      <c r="N18" s="1453"/>
      <c r="O18" s="1458"/>
      <c r="P18" s="1489"/>
      <c r="Q18" s="1490"/>
      <c r="R18" s="1490"/>
      <c r="S18" s="1491"/>
      <c r="T18" s="1466"/>
      <c r="U18" s="1453"/>
      <c r="V18" s="1454"/>
      <c r="W18" s="1453"/>
      <c r="X18" s="1457"/>
      <c r="Y18" s="1458"/>
      <c r="Z18" s="1462"/>
      <c r="AA18" s="1463"/>
      <c r="AB18" s="1464"/>
    </row>
    <row r="19" spans="2:28" ht="17.25" customHeight="1" x14ac:dyDescent="0.15">
      <c r="B19" s="660" t="s">
        <v>290</v>
      </c>
      <c r="C19" s="1465" t="s">
        <v>182</v>
      </c>
      <c r="D19" s="1467"/>
      <c r="E19" s="1468"/>
      <c r="F19" s="1467"/>
      <c r="G19" s="1469"/>
      <c r="H19" s="1489"/>
      <c r="I19" s="1490"/>
      <c r="J19" s="1491"/>
      <c r="K19" s="1465" t="s">
        <v>182</v>
      </c>
      <c r="L19" s="1467">
        <f>入力ページ!N48</f>
        <v>0</v>
      </c>
      <c r="M19" s="1468"/>
      <c r="N19" s="1467">
        <f>入力ページ!P48</f>
        <v>0</v>
      </c>
      <c r="O19" s="1469"/>
      <c r="P19" s="1489"/>
      <c r="Q19" s="1490"/>
      <c r="R19" s="1490"/>
      <c r="S19" s="1491"/>
      <c r="T19" s="1465" t="s">
        <v>182</v>
      </c>
      <c r="U19" s="1467">
        <f>入力ページ!U48</f>
        <v>0</v>
      </c>
      <c r="V19" s="1468"/>
      <c r="W19" s="1467">
        <f>入力ページ!W48</f>
        <v>0</v>
      </c>
      <c r="X19" s="1580"/>
      <c r="Y19" s="1469"/>
      <c r="Z19" s="1462"/>
      <c r="AA19" s="1463"/>
      <c r="AB19" s="1464"/>
    </row>
    <row r="20" spans="2:28" ht="17.25" customHeight="1" x14ac:dyDescent="0.15">
      <c r="B20" s="661" t="str">
        <f>入力ページ!D47</f>
        <v/>
      </c>
      <c r="C20" s="1466"/>
      <c r="D20" s="1453"/>
      <c r="E20" s="1454"/>
      <c r="F20" s="1453"/>
      <c r="G20" s="1458"/>
      <c r="H20" s="1489"/>
      <c r="I20" s="1490"/>
      <c r="J20" s="1491"/>
      <c r="K20" s="1466"/>
      <c r="L20" s="1453"/>
      <c r="M20" s="1454"/>
      <c r="N20" s="1453"/>
      <c r="O20" s="1458"/>
      <c r="P20" s="1489"/>
      <c r="Q20" s="1490"/>
      <c r="R20" s="1490"/>
      <c r="S20" s="1491"/>
      <c r="T20" s="1466"/>
      <c r="U20" s="1453"/>
      <c r="V20" s="1454"/>
      <c r="W20" s="1453"/>
      <c r="X20" s="1457"/>
      <c r="Y20" s="1458"/>
      <c r="Z20" s="1462"/>
      <c r="AA20" s="1463"/>
      <c r="AB20" s="1464"/>
    </row>
    <row r="21" spans="2:28" ht="17.25" customHeight="1" x14ac:dyDescent="0.15">
      <c r="B21" s="662" t="s">
        <v>292</v>
      </c>
      <c r="C21" s="1465" t="s">
        <v>183</v>
      </c>
      <c r="D21" s="1467"/>
      <c r="E21" s="1468"/>
      <c r="F21" s="1479"/>
      <c r="G21" s="1480"/>
      <c r="H21" s="672"/>
      <c r="I21" s="672"/>
      <c r="J21" s="673"/>
      <c r="K21" s="1465" t="s">
        <v>183</v>
      </c>
      <c r="L21" s="1467">
        <f>入力ページ!N50</f>
        <v>0</v>
      </c>
      <c r="M21" s="1468"/>
      <c r="N21" s="1479">
        <f>入力ページ!P50</f>
        <v>0</v>
      </c>
      <c r="O21" s="1480"/>
      <c r="P21" s="672"/>
      <c r="Q21" s="672"/>
      <c r="R21" s="672"/>
      <c r="S21" s="673"/>
      <c r="T21" s="1465" t="s">
        <v>183</v>
      </c>
      <c r="U21" s="1467">
        <f>入力ページ!U50</f>
        <v>0</v>
      </c>
      <c r="V21" s="1468"/>
      <c r="W21" s="1483">
        <f>入力ページ!W50</f>
        <v>0</v>
      </c>
      <c r="X21" s="1479"/>
      <c r="Y21" s="1480"/>
      <c r="Z21" s="672"/>
      <c r="AA21" s="672"/>
      <c r="AB21" s="673"/>
    </row>
    <row r="22" spans="2:28" ht="17.25" customHeight="1" thickBot="1" x14ac:dyDescent="0.2">
      <c r="B22" s="1470" t="str">
        <f>IF(入力ページ!K15="","(　)","（"&amp;TEXT(入力ページ!K15,"aaa")&amp;"）")</f>
        <v>(　)</v>
      </c>
      <c r="C22" s="1476"/>
      <c r="D22" s="1477"/>
      <c r="E22" s="1478"/>
      <c r="F22" s="1481"/>
      <c r="G22" s="1482"/>
      <c r="H22" s="672"/>
      <c r="I22" s="672"/>
      <c r="J22" s="673"/>
      <c r="K22" s="1476"/>
      <c r="L22" s="1477"/>
      <c r="M22" s="1478"/>
      <c r="N22" s="1481"/>
      <c r="O22" s="1482"/>
      <c r="P22" s="672"/>
      <c r="Q22" s="672"/>
      <c r="R22" s="672"/>
      <c r="S22" s="673"/>
      <c r="T22" s="1476"/>
      <c r="U22" s="1477"/>
      <c r="V22" s="1478"/>
      <c r="W22" s="1484"/>
      <c r="X22" s="1481"/>
      <c r="Y22" s="1482"/>
      <c r="Z22" s="672"/>
      <c r="AA22" s="672"/>
      <c r="AB22" s="673"/>
    </row>
    <row r="23" spans="2:28" ht="28.5" customHeight="1" thickBot="1" x14ac:dyDescent="0.2">
      <c r="B23" s="1471"/>
      <c r="C23" s="674" t="s">
        <v>272</v>
      </c>
      <c r="D23" s="1472"/>
      <c r="E23" s="1473"/>
      <c r="F23" s="1473"/>
      <c r="G23" s="675" t="s">
        <v>271</v>
      </c>
      <c r="H23" s="1474"/>
      <c r="I23" s="1475"/>
      <c r="J23" s="676" t="s">
        <v>271</v>
      </c>
      <c r="K23" s="674" t="s">
        <v>272</v>
      </c>
      <c r="L23" s="1472">
        <f>入力ページ!O52</f>
        <v>0</v>
      </c>
      <c r="M23" s="1473"/>
      <c r="N23" s="1473"/>
      <c r="O23" s="675" t="s">
        <v>271</v>
      </c>
      <c r="P23" s="1474">
        <f>入力ページ!R52</f>
        <v>0</v>
      </c>
      <c r="Q23" s="1475"/>
      <c r="R23" s="1475"/>
      <c r="S23" s="676" t="s">
        <v>271</v>
      </c>
      <c r="T23" s="674" t="s">
        <v>272</v>
      </c>
      <c r="U23" s="1472">
        <f>入力ページ!V52</f>
        <v>0</v>
      </c>
      <c r="V23" s="1473"/>
      <c r="W23" s="1473"/>
      <c r="X23" s="1473"/>
      <c r="Y23" s="677" t="s">
        <v>271</v>
      </c>
      <c r="Z23" s="1474">
        <f>入力ページ!Y52</f>
        <v>0</v>
      </c>
      <c r="AA23" s="1475"/>
      <c r="AB23" s="676" t="s">
        <v>271</v>
      </c>
    </row>
    <row r="24" spans="2:28" ht="17.25" customHeight="1" x14ac:dyDescent="0.15">
      <c r="B24" s="658" t="s">
        <v>293</v>
      </c>
      <c r="C24" s="1485" t="s">
        <v>181</v>
      </c>
      <c r="D24" s="1451">
        <f>入力ページ!G54</f>
        <v>0</v>
      </c>
      <c r="E24" s="1452"/>
      <c r="F24" s="1451">
        <f>入力ページ!I54</f>
        <v>0</v>
      </c>
      <c r="G24" s="1456"/>
      <c r="H24" s="1486">
        <f>入力ページ!K55</f>
        <v>0</v>
      </c>
      <c r="I24" s="1487"/>
      <c r="J24" s="1488"/>
      <c r="K24" s="1485" t="s">
        <v>181</v>
      </c>
      <c r="L24" s="1451">
        <f>入力ページ!N54</f>
        <v>0</v>
      </c>
      <c r="M24" s="1452"/>
      <c r="N24" s="1451">
        <f>入力ページ!P54</f>
        <v>0</v>
      </c>
      <c r="O24" s="1456"/>
      <c r="P24" s="1486">
        <f>入力ページ!R55</f>
        <v>0</v>
      </c>
      <c r="Q24" s="1487"/>
      <c r="R24" s="1487"/>
      <c r="S24" s="1488"/>
      <c r="T24" s="1485" t="s">
        <v>181</v>
      </c>
      <c r="U24" s="1451">
        <f>入力ページ!U54</f>
        <v>0</v>
      </c>
      <c r="V24" s="1452"/>
      <c r="W24" s="1451">
        <f>入力ページ!W54</f>
        <v>0</v>
      </c>
      <c r="X24" s="1455"/>
      <c r="Y24" s="1456"/>
      <c r="Z24" s="1459">
        <f>入力ページ!Y55</f>
        <v>0</v>
      </c>
      <c r="AA24" s="1460"/>
      <c r="AB24" s="1461"/>
    </row>
    <row r="25" spans="2:28" ht="17.25" customHeight="1" x14ac:dyDescent="0.15">
      <c r="B25" s="659" t="str">
        <f>入力ページ!D15</f>
        <v/>
      </c>
      <c r="C25" s="1466"/>
      <c r="D25" s="1453"/>
      <c r="E25" s="1454"/>
      <c r="F25" s="1453"/>
      <c r="G25" s="1458"/>
      <c r="H25" s="1489"/>
      <c r="I25" s="1490"/>
      <c r="J25" s="1491"/>
      <c r="K25" s="1466"/>
      <c r="L25" s="1453"/>
      <c r="M25" s="1454"/>
      <c r="N25" s="1453"/>
      <c r="O25" s="1458"/>
      <c r="P25" s="1489"/>
      <c r="Q25" s="1490"/>
      <c r="R25" s="1490"/>
      <c r="S25" s="1491"/>
      <c r="T25" s="1466"/>
      <c r="U25" s="1453"/>
      <c r="V25" s="1454"/>
      <c r="W25" s="1453"/>
      <c r="X25" s="1457"/>
      <c r="Y25" s="1458"/>
      <c r="Z25" s="1462"/>
      <c r="AA25" s="1463"/>
      <c r="AB25" s="1464"/>
    </row>
    <row r="26" spans="2:28" ht="17.25" customHeight="1" x14ac:dyDescent="0.15">
      <c r="B26" s="660" t="s">
        <v>290</v>
      </c>
      <c r="C26" s="1465" t="s">
        <v>182</v>
      </c>
      <c r="D26" s="1467">
        <f>入力ページ!G56</f>
        <v>0</v>
      </c>
      <c r="E26" s="1468"/>
      <c r="F26" s="1467">
        <f>入力ページ!I56</f>
        <v>0</v>
      </c>
      <c r="G26" s="1469"/>
      <c r="H26" s="1489"/>
      <c r="I26" s="1490"/>
      <c r="J26" s="1491"/>
      <c r="K26" s="1465" t="s">
        <v>182</v>
      </c>
      <c r="L26" s="1467">
        <f>入力ページ!N56</f>
        <v>0</v>
      </c>
      <c r="M26" s="1468"/>
      <c r="N26" s="1467">
        <f>入力ページ!P56</f>
        <v>0</v>
      </c>
      <c r="O26" s="1469"/>
      <c r="P26" s="1489"/>
      <c r="Q26" s="1490"/>
      <c r="R26" s="1490"/>
      <c r="S26" s="1491"/>
      <c r="T26" s="1465" t="s">
        <v>182</v>
      </c>
      <c r="U26" s="1467">
        <f>入力ページ!U56</f>
        <v>0</v>
      </c>
      <c r="V26" s="1468"/>
      <c r="W26" s="1467">
        <f>入力ページ!W56</f>
        <v>0</v>
      </c>
      <c r="X26" s="1580"/>
      <c r="Y26" s="1469"/>
      <c r="Z26" s="1462"/>
      <c r="AA26" s="1463"/>
      <c r="AB26" s="1464"/>
    </row>
    <row r="27" spans="2:28" ht="17.25" customHeight="1" x14ac:dyDescent="0.15">
      <c r="B27" s="661" t="str">
        <f>入力ページ!D15</f>
        <v/>
      </c>
      <c r="C27" s="1466"/>
      <c r="D27" s="1453"/>
      <c r="E27" s="1454"/>
      <c r="F27" s="1453"/>
      <c r="G27" s="1458"/>
      <c r="H27" s="1489"/>
      <c r="I27" s="1490"/>
      <c r="J27" s="1491"/>
      <c r="K27" s="1466"/>
      <c r="L27" s="1453"/>
      <c r="M27" s="1454"/>
      <c r="N27" s="1453"/>
      <c r="O27" s="1458"/>
      <c r="P27" s="1489"/>
      <c r="Q27" s="1490"/>
      <c r="R27" s="1490"/>
      <c r="S27" s="1491"/>
      <c r="T27" s="1466"/>
      <c r="U27" s="1453"/>
      <c r="V27" s="1454"/>
      <c r="W27" s="1453"/>
      <c r="X27" s="1457"/>
      <c r="Y27" s="1458"/>
      <c r="Z27" s="1462"/>
      <c r="AA27" s="1463"/>
      <c r="AB27" s="1464"/>
    </row>
    <row r="28" spans="2:28" ht="17.25" customHeight="1" x14ac:dyDescent="0.15">
      <c r="B28" s="662" t="s">
        <v>292</v>
      </c>
      <c r="C28" s="1465" t="s">
        <v>183</v>
      </c>
      <c r="D28" s="1467">
        <f>入力ページ!G58</f>
        <v>0</v>
      </c>
      <c r="E28" s="1468"/>
      <c r="F28" s="1479">
        <f>入力ページ!I58</f>
        <v>0</v>
      </c>
      <c r="G28" s="1480"/>
      <c r="H28" s="672"/>
      <c r="I28" s="672"/>
      <c r="J28" s="673"/>
      <c r="K28" s="1465" t="s">
        <v>183</v>
      </c>
      <c r="L28" s="1467">
        <f>入力ページ!N58</f>
        <v>0</v>
      </c>
      <c r="M28" s="1468"/>
      <c r="N28" s="1479">
        <f>入力ページ!P58</f>
        <v>0</v>
      </c>
      <c r="O28" s="1480"/>
      <c r="P28" s="672"/>
      <c r="Q28" s="672"/>
      <c r="R28" s="672"/>
      <c r="S28" s="673"/>
      <c r="T28" s="1465" t="s">
        <v>183</v>
      </c>
      <c r="U28" s="1467">
        <f>入力ページ!U58</f>
        <v>0</v>
      </c>
      <c r="V28" s="1468"/>
      <c r="W28" s="1483">
        <f>入力ページ!W58</f>
        <v>0</v>
      </c>
      <c r="X28" s="1479"/>
      <c r="Y28" s="1480"/>
      <c r="Z28" s="672"/>
      <c r="AA28" s="672"/>
      <c r="AB28" s="673"/>
    </row>
    <row r="29" spans="2:28" ht="17.25" customHeight="1" thickBot="1" x14ac:dyDescent="0.2">
      <c r="B29" s="1470" t="str">
        <f>IF(入力ページ!D15="","(　)","（"&amp;TEXT(入力ページ!D15,"aaa")&amp;"）")</f>
        <v>(　)</v>
      </c>
      <c r="C29" s="1476"/>
      <c r="D29" s="1477"/>
      <c r="E29" s="1478"/>
      <c r="F29" s="1481"/>
      <c r="G29" s="1482"/>
      <c r="H29" s="672"/>
      <c r="I29" s="672"/>
      <c r="J29" s="673"/>
      <c r="K29" s="1476"/>
      <c r="L29" s="1477"/>
      <c r="M29" s="1478"/>
      <c r="N29" s="1481"/>
      <c r="O29" s="1482"/>
      <c r="P29" s="672"/>
      <c r="Q29" s="672"/>
      <c r="R29" s="672"/>
      <c r="S29" s="673"/>
      <c r="T29" s="1476"/>
      <c r="U29" s="1477"/>
      <c r="V29" s="1478"/>
      <c r="W29" s="1484"/>
      <c r="X29" s="1481"/>
      <c r="Y29" s="1482"/>
      <c r="Z29" s="672"/>
      <c r="AA29" s="672"/>
      <c r="AB29" s="673"/>
    </row>
    <row r="30" spans="2:28" ht="28.5" customHeight="1" thickBot="1" x14ac:dyDescent="0.2">
      <c r="B30" s="1471"/>
      <c r="C30" s="674" t="s">
        <v>272</v>
      </c>
      <c r="D30" s="1472">
        <f>入力ページ!H60</f>
        <v>0</v>
      </c>
      <c r="E30" s="1473"/>
      <c r="F30" s="1473"/>
      <c r="G30" s="675" t="s">
        <v>271</v>
      </c>
      <c r="H30" s="1492">
        <f>入力ページ!K60</f>
        <v>0</v>
      </c>
      <c r="I30" s="1493"/>
      <c r="J30" s="676" t="s">
        <v>271</v>
      </c>
      <c r="K30" s="674" t="s">
        <v>272</v>
      </c>
      <c r="L30" s="1472">
        <f>入力ページ!O60</f>
        <v>0</v>
      </c>
      <c r="M30" s="1473"/>
      <c r="N30" s="1473"/>
      <c r="O30" s="675" t="s">
        <v>271</v>
      </c>
      <c r="P30" s="1494">
        <f>入力ページ!R60</f>
        <v>0</v>
      </c>
      <c r="Q30" s="1495"/>
      <c r="R30" s="1495"/>
      <c r="S30" s="676" t="s">
        <v>271</v>
      </c>
      <c r="T30" s="674" t="s">
        <v>272</v>
      </c>
      <c r="U30" s="1472">
        <f>入力ページ!V60</f>
        <v>0</v>
      </c>
      <c r="V30" s="1473"/>
      <c r="W30" s="1473"/>
      <c r="X30" s="1473"/>
      <c r="Y30" s="677" t="s">
        <v>271</v>
      </c>
      <c r="Z30" s="1474">
        <f>入力ページ!Y60</f>
        <v>0</v>
      </c>
      <c r="AA30" s="1475"/>
      <c r="AB30" s="676" t="s">
        <v>271</v>
      </c>
    </row>
    <row r="31" spans="2:28" ht="17.25" customHeight="1" x14ac:dyDescent="0.15">
      <c r="B31" s="658" t="s">
        <v>294</v>
      </c>
      <c r="C31" s="1485" t="s">
        <v>181</v>
      </c>
      <c r="D31" s="1451">
        <f>入力ページ!G62</f>
        <v>0</v>
      </c>
      <c r="E31" s="1452"/>
      <c r="F31" s="1451">
        <f>入力ページ!I62</f>
        <v>0</v>
      </c>
      <c r="G31" s="1456"/>
      <c r="H31" s="1486">
        <f>入力ページ!K63</f>
        <v>0</v>
      </c>
      <c r="I31" s="1487"/>
      <c r="J31" s="1488"/>
      <c r="K31" s="1485" t="s">
        <v>181</v>
      </c>
      <c r="L31" s="1451">
        <f>入力ページ!N62</f>
        <v>0</v>
      </c>
      <c r="M31" s="1452"/>
      <c r="N31" s="1451">
        <f>入力ページ!P62</f>
        <v>0</v>
      </c>
      <c r="O31" s="1456"/>
      <c r="P31" s="1486">
        <f>入力ページ!R63</f>
        <v>0</v>
      </c>
      <c r="Q31" s="1487"/>
      <c r="R31" s="1487"/>
      <c r="S31" s="1488"/>
      <c r="T31" s="1485" t="s">
        <v>181</v>
      </c>
      <c r="U31" s="1451"/>
      <c r="V31" s="1452"/>
      <c r="W31" s="1451"/>
      <c r="X31" s="1455"/>
      <c r="Y31" s="1456"/>
      <c r="Z31" s="1459"/>
      <c r="AA31" s="1460"/>
      <c r="AB31" s="1461"/>
    </row>
    <row r="32" spans="2:28" ht="17.25" customHeight="1" x14ac:dyDescent="0.15">
      <c r="B32" s="659" t="str">
        <f>入力ページ!E15</f>
        <v/>
      </c>
      <c r="C32" s="1466"/>
      <c r="D32" s="1453"/>
      <c r="E32" s="1454"/>
      <c r="F32" s="1453"/>
      <c r="G32" s="1458"/>
      <c r="H32" s="1489"/>
      <c r="I32" s="1490"/>
      <c r="J32" s="1491"/>
      <c r="K32" s="1466"/>
      <c r="L32" s="1453"/>
      <c r="M32" s="1454"/>
      <c r="N32" s="1453"/>
      <c r="O32" s="1458"/>
      <c r="P32" s="1489"/>
      <c r="Q32" s="1490"/>
      <c r="R32" s="1490"/>
      <c r="S32" s="1491"/>
      <c r="T32" s="1466"/>
      <c r="U32" s="1453"/>
      <c r="V32" s="1454"/>
      <c r="W32" s="1453"/>
      <c r="X32" s="1457"/>
      <c r="Y32" s="1458"/>
      <c r="Z32" s="1462"/>
      <c r="AA32" s="1463"/>
      <c r="AB32" s="1464"/>
    </row>
    <row r="33" spans="2:32" ht="17.25" customHeight="1" x14ac:dyDescent="0.15">
      <c r="B33" s="660" t="s">
        <v>0</v>
      </c>
      <c r="C33" s="1465" t="s">
        <v>182</v>
      </c>
      <c r="D33" s="1467">
        <f>入力ページ!G64</f>
        <v>0</v>
      </c>
      <c r="E33" s="1468"/>
      <c r="F33" s="1467">
        <f>入力ページ!I64</f>
        <v>0</v>
      </c>
      <c r="G33" s="1469"/>
      <c r="H33" s="1489"/>
      <c r="I33" s="1490"/>
      <c r="J33" s="1491"/>
      <c r="K33" s="1465" t="s">
        <v>182</v>
      </c>
      <c r="L33" s="1467">
        <f>入力ページ!N64</f>
        <v>0</v>
      </c>
      <c r="M33" s="1468"/>
      <c r="N33" s="1467">
        <f>入力ページ!P64</f>
        <v>0</v>
      </c>
      <c r="O33" s="1469"/>
      <c r="P33" s="1489"/>
      <c r="Q33" s="1490"/>
      <c r="R33" s="1490"/>
      <c r="S33" s="1491"/>
      <c r="T33" s="1465" t="s">
        <v>182</v>
      </c>
      <c r="U33" s="1467"/>
      <c r="V33" s="1468"/>
      <c r="W33" s="1467"/>
      <c r="X33" s="1580"/>
      <c r="Y33" s="1469"/>
      <c r="Z33" s="1462"/>
      <c r="AA33" s="1463"/>
      <c r="AB33" s="1464"/>
    </row>
    <row r="34" spans="2:32" ht="17.25" customHeight="1" x14ac:dyDescent="0.15">
      <c r="B34" s="661" t="str">
        <f>入力ページ!E15</f>
        <v/>
      </c>
      <c r="C34" s="1466"/>
      <c r="D34" s="1453"/>
      <c r="E34" s="1454"/>
      <c r="F34" s="1453"/>
      <c r="G34" s="1458"/>
      <c r="H34" s="1489"/>
      <c r="I34" s="1490"/>
      <c r="J34" s="1491"/>
      <c r="K34" s="1466"/>
      <c r="L34" s="1453"/>
      <c r="M34" s="1454"/>
      <c r="N34" s="1453"/>
      <c r="O34" s="1458"/>
      <c r="P34" s="1489"/>
      <c r="Q34" s="1490"/>
      <c r="R34" s="1490"/>
      <c r="S34" s="1491"/>
      <c r="T34" s="1466"/>
      <c r="U34" s="1453"/>
      <c r="V34" s="1454"/>
      <c r="W34" s="1453"/>
      <c r="X34" s="1457"/>
      <c r="Y34" s="1458"/>
      <c r="Z34" s="1462"/>
      <c r="AA34" s="1463"/>
      <c r="AB34" s="1464"/>
    </row>
    <row r="35" spans="2:32" ht="17.25" customHeight="1" x14ac:dyDescent="0.15">
      <c r="B35" s="662" t="s">
        <v>1</v>
      </c>
      <c r="C35" s="1465" t="s">
        <v>183</v>
      </c>
      <c r="D35" s="1467">
        <f>入力ページ!G66</f>
        <v>0</v>
      </c>
      <c r="E35" s="1468"/>
      <c r="F35" s="1479">
        <f>入力ページ!I66</f>
        <v>0</v>
      </c>
      <c r="G35" s="1480"/>
      <c r="H35" s="672"/>
      <c r="I35" s="672"/>
      <c r="J35" s="673"/>
      <c r="K35" s="1465" t="s">
        <v>183</v>
      </c>
      <c r="L35" s="1467">
        <f>入力ページ!N66</f>
        <v>0</v>
      </c>
      <c r="M35" s="1468"/>
      <c r="N35" s="1479">
        <f>入力ページ!P66</f>
        <v>0</v>
      </c>
      <c r="O35" s="1480"/>
      <c r="P35" s="672"/>
      <c r="Q35" s="672"/>
      <c r="R35" s="672"/>
      <c r="S35" s="673"/>
      <c r="T35" s="1465" t="s">
        <v>183</v>
      </c>
      <c r="U35" s="1467"/>
      <c r="V35" s="1468"/>
      <c r="W35" s="1483"/>
      <c r="X35" s="1479"/>
      <c r="Y35" s="1480"/>
      <c r="Z35" s="672"/>
      <c r="AA35" s="672"/>
      <c r="AB35" s="673"/>
    </row>
    <row r="36" spans="2:32" ht="17.25" customHeight="1" thickBot="1" x14ac:dyDescent="0.2">
      <c r="B36" s="1470" t="str">
        <f>IF(入力ページ!E15="","(　)","（"&amp;TEXT(入力ページ!E15,"aaa")&amp;"）")</f>
        <v>(　)</v>
      </c>
      <c r="C36" s="1476"/>
      <c r="D36" s="1477"/>
      <c r="E36" s="1478"/>
      <c r="F36" s="1481"/>
      <c r="G36" s="1482"/>
      <c r="H36" s="672"/>
      <c r="I36" s="672"/>
      <c r="J36" s="673"/>
      <c r="K36" s="1476"/>
      <c r="L36" s="1477"/>
      <c r="M36" s="1478"/>
      <c r="N36" s="1481"/>
      <c r="O36" s="1482"/>
      <c r="P36" s="672"/>
      <c r="Q36" s="672"/>
      <c r="R36" s="672"/>
      <c r="S36" s="673"/>
      <c r="T36" s="1476"/>
      <c r="U36" s="1477"/>
      <c r="V36" s="1478"/>
      <c r="W36" s="1484"/>
      <c r="X36" s="1481"/>
      <c r="Y36" s="1482"/>
      <c r="Z36" s="672"/>
      <c r="AA36" s="672"/>
      <c r="AB36" s="673"/>
    </row>
    <row r="37" spans="2:32" ht="28.5" customHeight="1" thickBot="1" x14ac:dyDescent="0.2">
      <c r="B37" s="1471"/>
      <c r="C37" s="674" t="s">
        <v>272</v>
      </c>
      <c r="D37" s="1472">
        <f>入力ページ!H68</f>
        <v>0</v>
      </c>
      <c r="E37" s="1473"/>
      <c r="F37" s="1473"/>
      <c r="G37" s="675" t="s">
        <v>271</v>
      </c>
      <c r="H37" s="1474">
        <f>入力ページ!K68</f>
        <v>0</v>
      </c>
      <c r="I37" s="1475"/>
      <c r="J37" s="676" t="s">
        <v>271</v>
      </c>
      <c r="K37" s="674" t="s">
        <v>272</v>
      </c>
      <c r="L37" s="1472">
        <f>入力ページ!O68</f>
        <v>0</v>
      </c>
      <c r="M37" s="1473"/>
      <c r="N37" s="1473"/>
      <c r="O37" s="675" t="s">
        <v>271</v>
      </c>
      <c r="P37" s="1474">
        <f>入力ページ!R68</f>
        <v>0</v>
      </c>
      <c r="Q37" s="1475"/>
      <c r="R37" s="1475"/>
      <c r="S37" s="676" t="s">
        <v>271</v>
      </c>
      <c r="T37" s="674" t="s">
        <v>272</v>
      </c>
      <c r="U37" s="1472"/>
      <c r="V37" s="1473"/>
      <c r="W37" s="1473"/>
      <c r="X37" s="1473"/>
      <c r="Y37" s="677" t="s">
        <v>271</v>
      </c>
      <c r="Z37" s="1474"/>
      <c r="AA37" s="1475"/>
      <c r="AB37" s="676" t="s">
        <v>271</v>
      </c>
    </row>
    <row r="38" spans="2:32" ht="7.5" customHeight="1" x14ac:dyDescent="0.2">
      <c r="B38" s="663"/>
      <c r="C38" s="664"/>
      <c r="D38" s="665"/>
      <c r="E38" s="665"/>
      <c r="F38" s="665"/>
      <c r="G38" s="666"/>
      <c r="H38" s="667"/>
      <c r="I38" s="667"/>
      <c r="J38" s="667"/>
      <c r="K38" s="664"/>
      <c r="L38" s="665"/>
      <c r="M38" s="665"/>
      <c r="N38" s="665"/>
      <c r="O38" s="666"/>
      <c r="P38" s="667"/>
      <c r="Q38" s="667"/>
      <c r="R38" s="667"/>
      <c r="S38" s="667"/>
      <c r="T38" s="664"/>
      <c r="U38" s="665"/>
      <c r="V38" s="665"/>
      <c r="W38" s="665"/>
      <c r="X38" s="665"/>
      <c r="Y38" s="668"/>
      <c r="Z38" s="669"/>
      <c r="AA38" s="669"/>
      <c r="AB38" s="667"/>
      <c r="AC38" s="614"/>
      <c r="AD38" s="614"/>
      <c r="AE38" s="614"/>
      <c r="AF38" s="614"/>
    </row>
    <row r="39" spans="2:32" ht="18.75" customHeight="1" thickBot="1" x14ac:dyDescent="0.2">
      <c r="B39" s="670" t="s">
        <v>270</v>
      </c>
      <c r="C39" s="671"/>
      <c r="D39" s="671"/>
      <c r="E39" s="671"/>
      <c r="F39" s="671" t="s">
        <v>269</v>
      </c>
      <c r="G39" s="671"/>
      <c r="H39" s="671"/>
      <c r="I39" s="671"/>
      <c r="J39" s="671"/>
      <c r="K39" s="671"/>
      <c r="L39" s="671"/>
      <c r="M39" s="1613" t="s">
        <v>298</v>
      </c>
      <c r="N39" s="1613"/>
      <c r="O39" s="1613"/>
      <c r="P39" s="1613"/>
      <c r="Q39" s="1613"/>
      <c r="R39" s="1613"/>
      <c r="S39" s="1613"/>
      <c r="T39" s="1613"/>
      <c r="U39" s="1613"/>
      <c r="V39" s="1613"/>
      <c r="W39" s="1613"/>
      <c r="X39" s="1613"/>
      <c r="Y39" s="1613"/>
      <c r="Z39" s="1613"/>
      <c r="AA39" s="1613"/>
      <c r="AB39" s="1613"/>
      <c r="AC39" s="657"/>
      <c r="AD39" s="657"/>
    </row>
    <row r="40" spans="2:32" ht="20.100000000000001" customHeight="1" thickBot="1" x14ac:dyDescent="0.2">
      <c r="B40" s="1508" t="s">
        <v>268</v>
      </c>
      <c r="C40" s="1509"/>
      <c r="D40" s="1509"/>
      <c r="E40" s="1509"/>
      <c r="F40" s="1510" t="s">
        <v>267</v>
      </c>
      <c r="G40" s="1620"/>
      <c r="H40" s="1621"/>
      <c r="I40" s="1510" t="s">
        <v>266</v>
      </c>
      <c r="J40" s="1620"/>
      <c r="K40" s="1620"/>
      <c r="L40" s="1620"/>
      <c r="M40" s="1620"/>
      <c r="N40" s="1620"/>
      <c r="O40" s="1620"/>
      <c r="P40" s="1620"/>
      <c r="Q40" s="1620"/>
      <c r="R40" s="1620"/>
      <c r="S40" s="1620"/>
      <c r="T40" s="1620"/>
      <c r="U40" s="1621"/>
      <c r="V40" s="1509" t="s">
        <v>265</v>
      </c>
      <c r="W40" s="1509"/>
      <c r="X40" s="1509"/>
      <c r="Y40" s="1509"/>
      <c r="Z40" s="1509"/>
      <c r="AA40" s="1510"/>
      <c r="AB40" s="1511"/>
    </row>
    <row r="41" spans="2:32" ht="26.25" customHeight="1" x14ac:dyDescent="0.15">
      <c r="B41" s="1515" t="s">
        <v>264</v>
      </c>
      <c r="C41" s="1516"/>
      <c r="D41" s="1516"/>
      <c r="E41" s="1516"/>
      <c r="F41" s="1622">
        <f>入力ページ!G73</f>
        <v>0</v>
      </c>
      <c r="G41" s="1623"/>
      <c r="H41" s="1624"/>
      <c r="I41" s="1617" t="s">
        <v>333</v>
      </c>
      <c r="J41" s="1618"/>
      <c r="K41" s="1618"/>
      <c r="L41" s="1618"/>
      <c r="M41" s="1618"/>
      <c r="N41" s="1618"/>
      <c r="O41" s="1618"/>
      <c r="P41" s="1618"/>
      <c r="Q41" s="1618"/>
      <c r="R41" s="1618"/>
      <c r="S41" s="1618"/>
      <c r="T41" s="1618"/>
      <c r="U41" s="1619"/>
      <c r="V41" s="1537">
        <f>入力ページ!T73</f>
        <v>0</v>
      </c>
      <c r="W41" s="1537"/>
      <c r="X41" s="1537"/>
      <c r="Y41" s="1537"/>
      <c r="Z41" s="1537"/>
      <c r="AA41" s="1538"/>
      <c r="AB41" s="1539"/>
    </row>
    <row r="42" spans="2:32" ht="26.25" customHeight="1" x14ac:dyDescent="0.15">
      <c r="B42" s="1517" t="s">
        <v>299</v>
      </c>
      <c r="C42" s="1518"/>
      <c r="D42" s="1518"/>
      <c r="E42" s="1518"/>
      <c r="F42" s="1625">
        <f>入力ページ!G74</f>
        <v>0</v>
      </c>
      <c r="G42" s="1626"/>
      <c r="H42" s="1627"/>
      <c r="I42" s="1637" t="s">
        <v>333</v>
      </c>
      <c r="J42" s="1638"/>
      <c r="K42" s="1638"/>
      <c r="L42" s="1638"/>
      <c r="M42" s="1638"/>
      <c r="N42" s="1638"/>
      <c r="O42" s="1638"/>
      <c r="P42" s="1638"/>
      <c r="Q42" s="1638"/>
      <c r="R42" s="1638"/>
      <c r="S42" s="1638"/>
      <c r="T42" s="1638"/>
      <c r="U42" s="1639"/>
      <c r="V42" s="1522">
        <f>入力ページ!T74</f>
        <v>0</v>
      </c>
      <c r="W42" s="1522"/>
      <c r="X42" s="1522"/>
      <c r="Y42" s="1522"/>
      <c r="Z42" s="1522"/>
      <c r="AA42" s="1523"/>
      <c r="AB42" s="1524"/>
    </row>
    <row r="43" spans="2:32" ht="26.25" customHeight="1" x14ac:dyDescent="0.15">
      <c r="B43" s="1519" t="s">
        <v>263</v>
      </c>
      <c r="C43" s="1518"/>
      <c r="D43" s="1518"/>
      <c r="E43" s="1518"/>
      <c r="F43" s="1625">
        <f>入力ページ!G75</f>
        <v>0</v>
      </c>
      <c r="G43" s="1626"/>
      <c r="H43" s="1627"/>
      <c r="I43" s="1631" t="s">
        <v>333</v>
      </c>
      <c r="J43" s="1632"/>
      <c r="K43" s="1632"/>
      <c r="L43" s="1632"/>
      <c r="M43" s="1632"/>
      <c r="N43" s="1632"/>
      <c r="O43" s="1632"/>
      <c r="P43" s="1632"/>
      <c r="Q43" s="1632"/>
      <c r="R43" s="1632"/>
      <c r="S43" s="1632"/>
      <c r="T43" s="1632"/>
      <c r="U43" s="1633"/>
      <c r="V43" s="1522">
        <f>入力ページ!T75</f>
        <v>0</v>
      </c>
      <c r="W43" s="1522"/>
      <c r="X43" s="1522"/>
      <c r="Y43" s="1522"/>
      <c r="Z43" s="1522"/>
      <c r="AA43" s="1523"/>
      <c r="AB43" s="1524"/>
    </row>
    <row r="44" spans="2:32" ht="26.25" customHeight="1" thickBot="1" x14ac:dyDescent="0.2">
      <c r="B44" s="1520" t="s">
        <v>300</v>
      </c>
      <c r="C44" s="1521"/>
      <c r="D44" s="1521"/>
      <c r="E44" s="1521"/>
      <c r="F44" s="1628">
        <f>入力ページ!G76</f>
        <v>0</v>
      </c>
      <c r="G44" s="1629"/>
      <c r="H44" s="1630"/>
      <c r="I44" s="1614" t="s">
        <v>334</v>
      </c>
      <c r="J44" s="1615"/>
      <c r="K44" s="1615"/>
      <c r="L44" s="1615"/>
      <c r="M44" s="1615"/>
      <c r="N44" s="1615"/>
      <c r="O44" s="1615"/>
      <c r="P44" s="1615"/>
      <c r="Q44" s="1615"/>
      <c r="R44" s="1615"/>
      <c r="S44" s="1615"/>
      <c r="T44" s="1615"/>
      <c r="U44" s="1616"/>
      <c r="V44" s="1592">
        <f>入力ページ!T76</f>
        <v>0</v>
      </c>
      <c r="W44" s="1592"/>
      <c r="X44" s="1592"/>
      <c r="Y44" s="1592"/>
      <c r="Z44" s="1592"/>
      <c r="AA44" s="1593"/>
      <c r="AB44" s="1594"/>
    </row>
    <row r="45" spans="2:32" ht="5.25" customHeight="1" x14ac:dyDescent="0.15">
      <c r="B45" s="611"/>
      <c r="C45" s="611"/>
      <c r="D45" s="611"/>
      <c r="E45" s="611"/>
      <c r="F45" s="611"/>
      <c r="G45" s="611"/>
      <c r="H45" s="611"/>
      <c r="I45" s="611"/>
      <c r="J45" s="611"/>
    </row>
    <row r="46" spans="2:32" ht="15" customHeight="1" x14ac:dyDescent="0.15">
      <c r="B46" s="611"/>
      <c r="C46" s="611"/>
      <c r="D46" s="611"/>
      <c r="E46" s="611"/>
      <c r="F46" s="611"/>
      <c r="G46" s="611"/>
      <c r="H46" s="611"/>
      <c r="I46" s="611"/>
      <c r="J46" s="611"/>
      <c r="K46" s="611"/>
      <c r="L46" s="611"/>
      <c r="M46" s="611"/>
      <c r="N46" s="611"/>
      <c r="O46" s="611"/>
      <c r="P46" s="611"/>
      <c r="Q46" s="611"/>
      <c r="R46" s="611"/>
      <c r="S46" s="611"/>
      <c r="T46" s="611"/>
      <c r="U46" s="611"/>
      <c r="V46" s="611"/>
      <c r="W46" s="611"/>
      <c r="X46" s="611"/>
      <c r="Z46" s="1608">
        <v>2</v>
      </c>
      <c r="AA46" s="1608"/>
      <c r="AB46" s="1608"/>
    </row>
    <row r="47" spans="2:32" x14ac:dyDescent="0.15">
      <c r="B47" s="611"/>
      <c r="C47" s="611"/>
      <c r="D47" s="611"/>
      <c r="E47" s="611"/>
      <c r="F47" s="611"/>
      <c r="G47" s="611"/>
      <c r="H47" s="611"/>
      <c r="I47" s="611"/>
      <c r="J47" s="611"/>
      <c r="K47" s="611"/>
      <c r="L47" s="611"/>
      <c r="M47" s="611"/>
      <c r="N47" s="611"/>
      <c r="O47" s="611"/>
      <c r="P47" s="611"/>
      <c r="Q47" s="611"/>
      <c r="R47" s="611"/>
      <c r="S47" s="611"/>
      <c r="T47" s="611"/>
      <c r="U47" s="611"/>
      <c r="V47" s="611"/>
      <c r="W47" s="611"/>
      <c r="X47" s="611"/>
      <c r="Y47" s="611"/>
    </row>
    <row r="48" spans="2:32" x14ac:dyDescent="0.15">
      <c r="B48" s="611"/>
      <c r="C48" s="611"/>
      <c r="D48" s="611"/>
      <c r="E48" s="611"/>
      <c r="F48" s="611"/>
      <c r="G48" s="611"/>
      <c r="H48" s="611"/>
      <c r="I48" s="611"/>
      <c r="J48" s="611"/>
      <c r="K48" s="611"/>
      <c r="L48" s="611"/>
      <c r="M48" s="611"/>
      <c r="N48" s="611"/>
      <c r="O48" s="611"/>
      <c r="P48" s="611"/>
      <c r="Q48" s="611"/>
      <c r="R48" s="611"/>
      <c r="S48" s="611"/>
      <c r="T48" s="611"/>
      <c r="U48" s="611"/>
      <c r="V48" s="611"/>
      <c r="W48" s="611"/>
      <c r="X48" s="611"/>
      <c r="Y48" s="611"/>
    </row>
  </sheetData>
  <sheetProtection selectLockedCells="1"/>
  <mergeCells count="188">
    <mergeCell ref="Z46:AB46"/>
    <mergeCell ref="B12:AB12"/>
    <mergeCell ref="E10:F10"/>
    <mergeCell ref="H10:J10"/>
    <mergeCell ref="L10:N10"/>
    <mergeCell ref="G8:J8"/>
    <mergeCell ref="M39:AB39"/>
    <mergeCell ref="I44:U44"/>
    <mergeCell ref="I43:U43"/>
    <mergeCell ref="I42:U42"/>
    <mergeCell ref="I41:U41"/>
    <mergeCell ref="I40:U40"/>
    <mergeCell ref="F40:H40"/>
    <mergeCell ref="F41:H41"/>
    <mergeCell ref="F42:H42"/>
    <mergeCell ref="F43:H43"/>
    <mergeCell ref="F44:H44"/>
    <mergeCell ref="Z24:AB27"/>
    <mergeCell ref="U26:V27"/>
    <mergeCell ref="W26:Y27"/>
    <mergeCell ref="N33:O34"/>
    <mergeCell ref="T33:T34"/>
    <mergeCell ref="U33:V34"/>
    <mergeCell ref="W33:Y34"/>
    <mergeCell ref="V43:AB43"/>
    <mergeCell ref="V44:AB44"/>
    <mergeCell ref="U17:V18"/>
    <mergeCell ref="D5:Y5"/>
    <mergeCell ref="P7:S7"/>
    <mergeCell ref="P8:S10"/>
    <mergeCell ref="W15:Y15"/>
    <mergeCell ref="W16:Y16"/>
    <mergeCell ref="H16:J16"/>
    <mergeCell ref="L19:M20"/>
    <mergeCell ref="N19:O20"/>
    <mergeCell ref="W17:Y18"/>
    <mergeCell ref="P23:R23"/>
    <mergeCell ref="Z23:AA23"/>
    <mergeCell ref="D23:F23"/>
    <mergeCell ref="H23:I23"/>
    <mergeCell ref="L23:N23"/>
    <mergeCell ref="U23:X23"/>
    <mergeCell ref="K19:K20"/>
    <mergeCell ref="U24:V25"/>
    <mergeCell ref="W24:Y25"/>
    <mergeCell ref="T21:T22"/>
    <mergeCell ref="U21:V22"/>
    <mergeCell ref="W21:Y22"/>
    <mergeCell ref="O2:P3"/>
    <mergeCell ref="P15:S15"/>
    <mergeCell ref="P16:S16"/>
    <mergeCell ref="O6:Q6"/>
    <mergeCell ref="T19:T20"/>
    <mergeCell ref="U19:V20"/>
    <mergeCell ref="Z17:AB20"/>
    <mergeCell ref="P17:S20"/>
    <mergeCell ref="W19:Y20"/>
    <mergeCell ref="V2:AB2"/>
    <mergeCell ref="S3:U3"/>
    <mergeCell ref="V3:AB3"/>
    <mergeCell ref="T7:AB7"/>
    <mergeCell ref="T8:AB10"/>
    <mergeCell ref="R6:S6"/>
    <mergeCell ref="V6:W6"/>
    <mergeCell ref="AA6:AB6"/>
    <mergeCell ref="B2:F3"/>
    <mergeCell ref="G2:J3"/>
    <mergeCell ref="K2:K3"/>
    <mergeCell ref="V41:AB41"/>
    <mergeCell ref="B6:C6"/>
    <mergeCell ref="B7:C7"/>
    <mergeCell ref="B8:C9"/>
    <mergeCell ref="B10:C10"/>
    <mergeCell ref="D7:O7"/>
    <mergeCell ref="D9:O9"/>
    <mergeCell ref="I6:J6"/>
    <mergeCell ref="D6:E6"/>
    <mergeCell ref="B13:AB13"/>
    <mergeCell ref="T14:AB14"/>
    <mergeCell ref="H15:J15"/>
    <mergeCell ref="K14:S14"/>
    <mergeCell ref="T15:V15"/>
    <mergeCell ref="Z15:AB15"/>
    <mergeCell ref="U16:V16"/>
    <mergeCell ref="Z16:AB16"/>
    <mergeCell ref="D16:E16"/>
    <mergeCell ref="F15:G15"/>
    <mergeCell ref="L2:N3"/>
    <mergeCell ref="S2:U2"/>
    <mergeCell ref="B40:E40"/>
    <mergeCell ref="V40:AB40"/>
    <mergeCell ref="C14:J14"/>
    <mergeCell ref="B41:E41"/>
    <mergeCell ref="B42:E42"/>
    <mergeCell ref="B43:E43"/>
    <mergeCell ref="B44:E44"/>
    <mergeCell ref="L17:M18"/>
    <mergeCell ref="N17:O18"/>
    <mergeCell ref="K21:K22"/>
    <mergeCell ref="L21:M22"/>
    <mergeCell ref="N21:O22"/>
    <mergeCell ref="T17:T18"/>
    <mergeCell ref="V42:AB42"/>
    <mergeCell ref="C24:C25"/>
    <mergeCell ref="D24:E25"/>
    <mergeCell ref="F24:G25"/>
    <mergeCell ref="H24:J27"/>
    <mergeCell ref="K24:K25"/>
    <mergeCell ref="L24:M25"/>
    <mergeCell ref="N24:O25"/>
    <mergeCell ref="P24:S27"/>
    <mergeCell ref="T24:T25"/>
    <mergeCell ref="K15:M15"/>
    <mergeCell ref="B5:C5"/>
    <mergeCell ref="N16:O16"/>
    <mergeCell ref="B14:B16"/>
    <mergeCell ref="L16:M16"/>
    <mergeCell ref="F16:G16"/>
    <mergeCell ref="C17:C18"/>
    <mergeCell ref="D17:E18"/>
    <mergeCell ref="F17:G18"/>
    <mergeCell ref="D21:E22"/>
    <mergeCell ref="F21:G22"/>
    <mergeCell ref="C21:C22"/>
    <mergeCell ref="B22:B23"/>
    <mergeCell ref="K17:K18"/>
    <mergeCell ref="H17:J20"/>
    <mergeCell ref="C19:C20"/>
    <mergeCell ref="F19:G20"/>
    <mergeCell ref="D19:E20"/>
    <mergeCell ref="C15:E15"/>
    <mergeCell ref="N15:O15"/>
    <mergeCell ref="C26:C27"/>
    <mergeCell ref="D26:E27"/>
    <mergeCell ref="F26:G27"/>
    <mergeCell ref="K26:K27"/>
    <mergeCell ref="L26:M27"/>
    <mergeCell ref="N26:O27"/>
    <mergeCell ref="T26:T27"/>
    <mergeCell ref="C28:C29"/>
    <mergeCell ref="D28:E29"/>
    <mergeCell ref="F28:G29"/>
    <mergeCell ref="K28:K29"/>
    <mergeCell ref="L28:M29"/>
    <mergeCell ref="N28:O29"/>
    <mergeCell ref="T28:T29"/>
    <mergeCell ref="U28:V29"/>
    <mergeCell ref="W28:Y29"/>
    <mergeCell ref="B29:B30"/>
    <mergeCell ref="D30:F30"/>
    <mergeCell ref="H30:I30"/>
    <mergeCell ref="L30:N30"/>
    <mergeCell ref="P30:R30"/>
    <mergeCell ref="U30:X30"/>
    <mergeCell ref="Z30:AA30"/>
    <mergeCell ref="C31:C32"/>
    <mergeCell ref="D31:E32"/>
    <mergeCell ref="F31:G32"/>
    <mergeCell ref="H31:J34"/>
    <mergeCell ref="K31:K32"/>
    <mergeCell ref="L31:M32"/>
    <mergeCell ref="N31:O32"/>
    <mergeCell ref="P31:S34"/>
    <mergeCell ref="T31:T32"/>
    <mergeCell ref="U31:V32"/>
    <mergeCell ref="W31:Y32"/>
    <mergeCell ref="Z31:AB34"/>
    <mergeCell ref="C33:C34"/>
    <mergeCell ref="D33:E34"/>
    <mergeCell ref="F33:G34"/>
    <mergeCell ref="K33:K34"/>
    <mergeCell ref="L33:M34"/>
    <mergeCell ref="B36:B37"/>
    <mergeCell ref="D37:F37"/>
    <mergeCell ref="H37:I37"/>
    <mergeCell ref="L37:N37"/>
    <mergeCell ref="P37:R37"/>
    <mergeCell ref="U37:X37"/>
    <mergeCell ref="Z37:AA37"/>
    <mergeCell ref="C35:C36"/>
    <mergeCell ref="D35:E36"/>
    <mergeCell ref="F35:G36"/>
    <mergeCell ref="K35:K36"/>
    <mergeCell ref="L35:M36"/>
    <mergeCell ref="N35:O36"/>
    <mergeCell ref="T35:T36"/>
    <mergeCell ref="U35:V36"/>
    <mergeCell ref="W35:Y36"/>
  </mergeCells>
  <phoneticPr fontId="1"/>
  <dataValidations count="1">
    <dataValidation type="list" allowBlank="1" showInputMessage="1" showErrorMessage="1" sqref="L1:M1 S1 L4:M4">
      <formula1>$AB$5</formula1>
    </dataValidation>
  </dataValidations>
  <pageMargins left="0.51181102362204722" right="0.51181102362204722" top="0.78740157480314965" bottom="0.78740157480314965" header="0.31496062992125984" footer="0.31496062992125984"/>
  <pageSetup paperSize="9" scale="9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AF48"/>
  <sheetViews>
    <sheetView tabSelected="1" view="pageBreakPreview" zoomScaleNormal="100" zoomScaleSheetLayoutView="100" workbookViewId="0">
      <selection activeCell="D5" sqref="D5:Y5"/>
    </sheetView>
  </sheetViews>
  <sheetFormatPr defaultRowHeight="13.5" x14ac:dyDescent="0.15"/>
  <cols>
    <col min="1" max="1" width="0.875" style="610" customWidth="1"/>
    <col min="2" max="2" width="4.375" style="610" customWidth="1"/>
    <col min="3" max="3" width="5" style="610" customWidth="1"/>
    <col min="4" max="4" width="3.125" style="610" customWidth="1"/>
    <col min="5" max="5" width="5.625" style="610" customWidth="1"/>
    <col min="6" max="8" width="4.375" style="610" customWidth="1"/>
    <col min="9" max="9" width="1.25" style="610" customWidth="1"/>
    <col min="10" max="10" width="3.25" style="610" customWidth="1"/>
    <col min="11" max="11" width="5" style="610" customWidth="1"/>
    <col min="12" max="12" width="3.75" style="610" customWidth="1"/>
    <col min="13" max="13" width="5" style="610" customWidth="1"/>
    <col min="14" max="15" width="4.375" style="610" customWidth="1"/>
    <col min="16" max="16" width="0.625" style="610" customWidth="1"/>
    <col min="17" max="18" width="2.5" style="610" customWidth="1"/>
    <col min="19" max="19" width="3.25" style="610" customWidth="1"/>
    <col min="20" max="20" width="5" style="610" customWidth="1"/>
    <col min="21" max="22" width="4.375" style="610" customWidth="1"/>
    <col min="23" max="23" width="0.625" style="610" customWidth="1"/>
    <col min="24" max="24" width="3.75" style="610" customWidth="1"/>
    <col min="25" max="26" width="4.375" style="610" customWidth="1"/>
    <col min="27" max="27" width="1.25" style="610" customWidth="1"/>
    <col min="28" max="28" width="3.25" style="610" customWidth="1"/>
    <col min="29" max="29" width="0.875" style="610" customWidth="1"/>
    <col min="30" max="16384" width="9" style="610"/>
  </cols>
  <sheetData>
    <row r="1" spans="1:30" ht="3.75" customHeight="1" thickBot="1" x14ac:dyDescent="0.2">
      <c r="A1" s="614"/>
      <c r="B1" s="614"/>
      <c r="C1" s="617"/>
      <c r="D1" s="617"/>
      <c r="E1" s="617"/>
      <c r="F1" s="617"/>
      <c r="G1" s="617"/>
      <c r="H1" s="617"/>
      <c r="I1" s="617"/>
      <c r="J1" s="614"/>
      <c r="K1" s="618"/>
      <c r="L1" s="620"/>
      <c r="M1" s="620"/>
      <c r="N1" s="614"/>
      <c r="O1" s="619"/>
      <c r="P1" s="619"/>
      <c r="Q1" s="619"/>
      <c r="R1" s="678"/>
      <c r="S1" s="620"/>
      <c r="T1" s="614"/>
      <c r="U1" s="614"/>
      <c r="V1" s="614"/>
      <c r="W1" s="614"/>
      <c r="X1" s="614"/>
      <c r="Y1" s="614"/>
      <c r="Z1" s="614"/>
      <c r="AA1" s="614"/>
      <c r="AB1" s="614"/>
    </row>
    <row r="2" spans="1:30" ht="18.75" customHeight="1" thickTop="1" x14ac:dyDescent="0.15">
      <c r="B2" s="1525" t="s">
        <v>286</v>
      </c>
      <c r="C2" s="1526"/>
      <c r="D2" s="1526"/>
      <c r="E2" s="1526"/>
      <c r="F2" s="1527"/>
      <c r="G2" s="1531" t="s">
        <v>285</v>
      </c>
      <c r="H2" s="1526"/>
      <c r="I2" s="1526"/>
      <c r="J2" s="1532"/>
      <c r="K2" s="1535" t="str">
        <f>IF([1]入力ページ!H38="あり","○","")</f>
        <v>○</v>
      </c>
      <c r="L2" s="1568" t="s">
        <v>284</v>
      </c>
      <c r="M2" s="1568"/>
      <c r="N2" s="1569"/>
      <c r="O2" s="1573" t="str">
        <f>IF([1]入力ページ!H38="なし","○","")</f>
        <v/>
      </c>
      <c r="P2" s="1574"/>
      <c r="Q2" s="622"/>
      <c r="R2" s="615"/>
      <c r="S2" s="1572" t="s">
        <v>259</v>
      </c>
      <c r="T2" s="1572"/>
      <c r="U2" s="1572"/>
      <c r="V2" s="1581">
        <f>[1]入力ページ!AF2</f>
        <v>0</v>
      </c>
      <c r="W2" s="1581"/>
      <c r="X2" s="1581"/>
      <c r="Y2" s="1581"/>
      <c r="Z2" s="1581"/>
      <c r="AA2" s="1581"/>
      <c r="AB2" s="1581"/>
    </row>
    <row r="3" spans="1:30" ht="18" customHeight="1" thickBot="1" x14ac:dyDescent="0.2">
      <c r="B3" s="1528"/>
      <c r="C3" s="1529"/>
      <c r="D3" s="1529"/>
      <c r="E3" s="1529"/>
      <c r="F3" s="1530"/>
      <c r="G3" s="1533"/>
      <c r="H3" s="1529"/>
      <c r="I3" s="1529"/>
      <c r="J3" s="1534"/>
      <c r="K3" s="1536"/>
      <c r="L3" s="1570"/>
      <c r="M3" s="1570"/>
      <c r="N3" s="1571"/>
      <c r="O3" s="1575"/>
      <c r="P3" s="1576"/>
      <c r="Q3" s="622"/>
      <c r="R3" s="615"/>
      <c r="S3" s="1582" t="s">
        <v>258</v>
      </c>
      <c r="T3" s="1582"/>
      <c r="U3" s="1582"/>
      <c r="V3" s="1583" t="s">
        <v>287</v>
      </c>
      <c r="W3" s="1583"/>
      <c r="X3" s="1583"/>
      <c r="Y3" s="1583"/>
      <c r="Z3" s="1583"/>
      <c r="AA3" s="1583"/>
      <c r="AB3" s="1583"/>
    </row>
    <row r="4" spans="1:30" ht="11.25" customHeight="1" thickTop="1" x14ac:dyDescent="0.15"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6"/>
      <c r="O4" s="616"/>
      <c r="P4" s="616"/>
      <c r="Q4" s="616"/>
      <c r="R4" s="615"/>
      <c r="S4" s="615"/>
      <c r="T4" s="615"/>
    </row>
    <row r="5" spans="1:30" ht="30" customHeight="1" thickBot="1" x14ac:dyDescent="0.2">
      <c r="B5" s="1496"/>
      <c r="C5" s="1496"/>
      <c r="D5" s="1595" t="s">
        <v>288</v>
      </c>
      <c r="E5" s="1595"/>
      <c r="F5" s="1595"/>
      <c r="G5" s="1595"/>
      <c r="H5" s="1595"/>
      <c r="I5" s="1595"/>
      <c r="J5" s="1595"/>
      <c r="K5" s="1595"/>
      <c r="L5" s="1595"/>
      <c r="M5" s="1595"/>
      <c r="N5" s="1595"/>
      <c r="O5" s="1595"/>
      <c r="P5" s="1595"/>
      <c r="Q5" s="1595"/>
      <c r="R5" s="1595"/>
      <c r="S5" s="1595"/>
      <c r="T5" s="1595"/>
      <c r="U5" s="1595"/>
      <c r="V5" s="1595"/>
      <c r="W5" s="1595"/>
      <c r="X5" s="1595"/>
      <c r="Y5" s="1595"/>
      <c r="AC5" s="614"/>
      <c r="AD5" s="614"/>
    </row>
    <row r="6" spans="1:30" ht="26.25" customHeight="1" x14ac:dyDescent="0.15">
      <c r="B6" s="1540" t="s">
        <v>283</v>
      </c>
      <c r="C6" s="1541"/>
      <c r="D6" s="1553">
        <f>[1]入力ページ!G17</f>
        <v>2023</v>
      </c>
      <c r="E6" s="1554"/>
      <c r="F6" s="779" t="s">
        <v>4</v>
      </c>
      <c r="G6" s="780">
        <f>[1]入力ページ!J17</f>
        <v>4</v>
      </c>
      <c r="H6" s="779" t="s">
        <v>5</v>
      </c>
      <c r="I6" s="1552">
        <f>[1]入力ページ!L17</f>
        <v>3</v>
      </c>
      <c r="J6" s="1552"/>
      <c r="K6" s="780" t="s">
        <v>338</v>
      </c>
      <c r="L6" s="779" t="str">
        <f>[1]入力ページ!O17</f>
        <v>月</v>
      </c>
      <c r="M6" s="782" t="s">
        <v>339</v>
      </c>
      <c r="N6" s="631" t="str">
        <f>[1]入力ページ!L41</f>
        <v>昼</v>
      </c>
      <c r="O6" s="1579" t="s">
        <v>255</v>
      </c>
      <c r="P6" s="1579"/>
      <c r="Q6" s="1579"/>
      <c r="R6" s="1590">
        <f>[1]入力ページ!T17</f>
        <v>45021</v>
      </c>
      <c r="S6" s="1590"/>
      <c r="T6" s="779" t="s">
        <v>5</v>
      </c>
      <c r="U6" s="632">
        <f>[1]入力ページ!V17</f>
        <v>45021</v>
      </c>
      <c r="V6" s="1554" t="s">
        <v>8</v>
      </c>
      <c r="W6" s="1554"/>
      <c r="X6" s="631" t="str">
        <f>[1]入力ページ!Y17</f>
        <v>水</v>
      </c>
      <c r="Y6" s="625" t="s">
        <v>339</v>
      </c>
      <c r="Z6" s="630" t="str">
        <f>[1]入力ページ!U41</f>
        <v>昼</v>
      </c>
      <c r="AA6" s="1579" t="s">
        <v>123</v>
      </c>
      <c r="AB6" s="1591"/>
      <c r="AC6" s="629"/>
      <c r="AD6" s="628"/>
    </row>
    <row r="7" spans="1:30" ht="26.25" customHeight="1" x14ac:dyDescent="0.15">
      <c r="B7" s="1542" t="s">
        <v>282</v>
      </c>
      <c r="C7" s="1543"/>
      <c r="D7" s="1549" t="str">
        <f>[1]入力ページ!F9</f>
        <v>○○市立○○小学校</v>
      </c>
      <c r="E7" s="1550"/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96" t="s">
        <v>281</v>
      </c>
      <c r="Q7" s="1543"/>
      <c r="R7" s="1543"/>
      <c r="S7" s="1597"/>
      <c r="T7" s="1584" t="str">
        <f>[1]入力ページ!F14</f>
        <v>○○　○○</v>
      </c>
      <c r="U7" s="1585"/>
      <c r="V7" s="1585"/>
      <c r="W7" s="1585"/>
      <c r="X7" s="1585"/>
      <c r="Y7" s="1585"/>
      <c r="Z7" s="1585"/>
      <c r="AA7" s="1585"/>
      <c r="AB7" s="1586"/>
    </row>
    <row r="8" spans="1:30" ht="15" customHeight="1" x14ac:dyDescent="0.15">
      <c r="B8" s="1544" t="s">
        <v>280</v>
      </c>
      <c r="C8" s="1545"/>
      <c r="D8" s="612" t="s">
        <v>279</v>
      </c>
      <c r="E8" s="653" t="str">
        <f>[1]入力ページ!G10</f>
        <v>321</v>
      </c>
      <c r="F8" s="654" t="s">
        <v>296</v>
      </c>
      <c r="G8" s="1612" t="str">
        <f>[1]入力ページ!I10</f>
        <v>0000</v>
      </c>
      <c r="H8" s="1612"/>
      <c r="I8" s="1612"/>
      <c r="J8" s="1612"/>
      <c r="K8" s="634"/>
      <c r="L8" s="634"/>
      <c r="M8" s="634"/>
      <c r="N8" s="634"/>
      <c r="P8" s="1598" t="s">
        <v>289</v>
      </c>
      <c r="Q8" s="1599"/>
      <c r="R8" s="1599"/>
      <c r="S8" s="1600"/>
      <c r="T8" s="1587" t="str">
        <f>[1]入力ページ!Q14</f>
        <v>○○　○○</v>
      </c>
      <c r="U8" s="1588"/>
      <c r="V8" s="1588"/>
      <c r="W8" s="1588"/>
      <c r="X8" s="1588"/>
      <c r="Y8" s="1588"/>
      <c r="Z8" s="1588"/>
      <c r="AA8" s="1588"/>
      <c r="AB8" s="1589"/>
    </row>
    <row r="9" spans="1:30" ht="18.75" customHeight="1" x14ac:dyDescent="0.15">
      <c r="B9" s="1500"/>
      <c r="C9" s="1546"/>
      <c r="D9" s="1551" t="str">
        <f>IF([1]入力ページ!B10="○","　"&amp;[1]入力ページ!L10&amp;[1]入力ページ!N10&amp;[1]入力ページ!O10,"")</f>
        <v>　栃木県○○市△ー△</v>
      </c>
      <c r="E9" s="1551"/>
      <c r="F9" s="1551"/>
      <c r="G9" s="1551"/>
      <c r="H9" s="1551"/>
      <c r="I9" s="1551"/>
      <c r="J9" s="1551"/>
      <c r="K9" s="1551"/>
      <c r="L9" s="1551"/>
      <c r="M9" s="1551"/>
      <c r="N9" s="1551"/>
      <c r="O9" s="1551"/>
      <c r="P9" s="1601"/>
      <c r="Q9" s="1602"/>
      <c r="R9" s="1602"/>
      <c r="S9" s="1603"/>
      <c r="T9" s="1587"/>
      <c r="U9" s="1588"/>
      <c r="V9" s="1588"/>
      <c r="W9" s="1588"/>
      <c r="X9" s="1588"/>
      <c r="Y9" s="1588"/>
      <c r="Z9" s="1588"/>
      <c r="AA9" s="1588"/>
      <c r="AB9" s="1589"/>
    </row>
    <row r="10" spans="1:30" ht="15" customHeight="1" thickBot="1" x14ac:dyDescent="0.2">
      <c r="B10" s="1547" t="s">
        <v>278</v>
      </c>
      <c r="C10" s="1548"/>
      <c r="D10" s="613" t="s">
        <v>340</v>
      </c>
      <c r="E10" s="1610" t="str">
        <f>[1]入力ページ!F11</f>
        <v>0000</v>
      </c>
      <c r="F10" s="1610"/>
      <c r="G10" s="783" t="s">
        <v>341</v>
      </c>
      <c r="H10" s="1611" t="str">
        <f>[1]入力ページ!I11</f>
        <v>00</v>
      </c>
      <c r="I10" s="1611"/>
      <c r="J10" s="1611"/>
      <c r="K10" s="784" t="s">
        <v>341</v>
      </c>
      <c r="L10" s="1611" t="str">
        <f>[1]入力ページ!L11</f>
        <v>0000</v>
      </c>
      <c r="M10" s="1611"/>
      <c r="N10" s="1611"/>
      <c r="O10" s="621"/>
      <c r="P10" s="1604"/>
      <c r="Q10" s="1605"/>
      <c r="R10" s="1605"/>
      <c r="S10" s="1606"/>
      <c r="T10" s="1587"/>
      <c r="U10" s="1588"/>
      <c r="V10" s="1588"/>
      <c r="W10" s="1588"/>
      <c r="X10" s="1588"/>
      <c r="Y10" s="1588"/>
      <c r="Z10" s="1588"/>
      <c r="AA10" s="1588"/>
      <c r="AB10" s="1589"/>
    </row>
    <row r="11" spans="1:30" ht="7.5" customHeight="1" x14ac:dyDescent="0.15">
      <c r="B11" s="781"/>
      <c r="C11" s="781"/>
      <c r="D11" s="781"/>
      <c r="E11" s="635"/>
      <c r="F11" s="635"/>
      <c r="G11" s="635"/>
      <c r="H11" s="635"/>
      <c r="I11" s="635"/>
      <c r="J11" s="635"/>
      <c r="K11" s="635"/>
      <c r="L11" s="635"/>
      <c r="M11" s="635"/>
      <c r="N11" s="781"/>
      <c r="O11" s="781"/>
      <c r="P11" s="781"/>
      <c r="Q11" s="781"/>
      <c r="R11" s="781"/>
      <c r="S11" s="635"/>
      <c r="T11" s="635"/>
      <c r="U11" s="635"/>
      <c r="V11" s="635"/>
      <c r="W11" s="635"/>
      <c r="X11" s="635"/>
      <c r="Y11" s="635"/>
      <c r="Z11" s="635"/>
      <c r="AA11" s="635"/>
      <c r="AB11" s="635"/>
    </row>
    <row r="12" spans="1:30" ht="17.25" customHeight="1" thickBot="1" x14ac:dyDescent="0.2">
      <c r="B12" s="1609" t="s">
        <v>297</v>
      </c>
      <c r="C12" s="1609"/>
      <c r="D12" s="1609"/>
      <c r="E12" s="1609"/>
      <c r="F12" s="1609"/>
      <c r="G12" s="1609"/>
      <c r="H12" s="1609"/>
      <c r="I12" s="1609"/>
      <c r="J12" s="1609"/>
      <c r="K12" s="1609"/>
      <c r="L12" s="1609"/>
      <c r="M12" s="1609"/>
      <c r="N12" s="1609"/>
      <c r="O12" s="1609"/>
      <c r="P12" s="1609"/>
      <c r="Q12" s="1609"/>
      <c r="R12" s="1609"/>
      <c r="S12" s="1609"/>
      <c r="T12" s="1609"/>
      <c r="U12" s="1609"/>
      <c r="V12" s="1609"/>
      <c r="W12" s="1609"/>
      <c r="X12" s="1609"/>
      <c r="Y12" s="1609"/>
      <c r="Z12" s="1609"/>
      <c r="AA12" s="1609"/>
      <c r="AB12" s="1609"/>
    </row>
    <row r="13" spans="1:30" ht="26.25" customHeight="1" thickBot="1" x14ac:dyDescent="0.2">
      <c r="B13" s="1555" t="s">
        <v>342</v>
      </c>
      <c r="C13" s="1556"/>
      <c r="D13" s="1556"/>
      <c r="E13" s="1556"/>
      <c r="F13" s="1556"/>
      <c r="G13" s="1556"/>
      <c r="H13" s="1556"/>
      <c r="I13" s="1556"/>
      <c r="J13" s="1556"/>
      <c r="K13" s="1556"/>
      <c r="L13" s="1556"/>
      <c r="M13" s="1556"/>
      <c r="N13" s="1556"/>
      <c r="O13" s="1556"/>
      <c r="P13" s="1556"/>
      <c r="Q13" s="1556"/>
      <c r="R13" s="1556"/>
      <c r="S13" s="1556"/>
      <c r="T13" s="1556"/>
      <c r="U13" s="1556"/>
      <c r="V13" s="1556"/>
      <c r="W13" s="1556"/>
      <c r="X13" s="1556"/>
      <c r="Y13" s="1556"/>
      <c r="Z13" s="1556"/>
      <c r="AA13" s="1556"/>
      <c r="AB13" s="1557"/>
    </row>
    <row r="14" spans="1:30" ht="18" customHeight="1" thickBot="1" x14ac:dyDescent="0.2">
      <c r="B14" s="1499"/>
      <c r="C14" s="1512" t="s">
        <v>275</v>
      </c>
      <c r="D14" s="1513"/>
      <c r="E14" s="1513"/>
      <c r="F14" s="1513"/>
      <c r="G14" s="1513"/>
      <c r="H14" s="1513"/>
      <c r="I14" s="1513"/>
      <c r="J14" s="1514"/>
      <c r="K14" s="1558" t="s">
        <v>274</v>
      </c>
      <c r="L14" s="1559"/>
      <c r="M14" s="1559"/>
      <c r="N14" s="1559"/>
      <c r="O14" s="1559"/>
      <c r="P14" s="1559"/>
      <c r="Q14" s="1559"/>
      <c r="R14" s="1559"/>
      <c r="S14" s="1560"/>
      <c r="T14" s="1558" t="s">
        <v>273</v>
      </c>
      <c r="U14" s="1559"/>
      <c r="V14" s="1559"/>
      <c r="W14" s="1559"/>
      <c r="X14" s="1559"/>
      <c r="Y14" s="1559"/>
      <c r="Z14" s="1559"/>
      <c r="AA14" s="1559"/>
      <c r="AB14" s="1560"/>
    </row>
    <row r="15" spans="1:30" ht="18" customHeight="1" thickTop="1" x14ac:dyDescent="0.15">
      <c r="B15" s="1500"/>
      <c r="C15" s="1504" t="s">
        <v>260</v>
      </c>
      <c r="D15" s="1505"/>
      <c r="E15" s="1505"/>
      <c r="F15" s="1506" t="s">
        <v>335</v>
      </c>
      <c r="G15" s="1507"/>
      <c r="H15" s="1561" t="s">
        <v>343</v>
      </c>
      <c r="I15" s="1562"/>
      <c r="J15" s="1563"/>
      <c r="K15" s="1504" t="s">
        <v>260</v>
      </c>
      <c r="L15" s="1505"/>
      <c r="M15" s="1505"/>
      <c r="N15" s="1506" t="s">
        <v>336</v>
      </c>
      <c r="O15" s="1507"/>
      <c r="P15" s="1577" t="s">
        <v>343</v>
      </c>
      <c r="Q15" s="1564"/>
      <c r="R15" s="1564"/>
      <c r="S15" s="1565"/>
      <c r="T15" s="1504" t="s">
        <v>260</v>
      </c>
      <c r="U15" s="1505"/>
      <c r="V15" s="1505"/>
      <c r="W15" s="1506" t="s">
        <v>337</v>
      </c>
      <c r="X15" s="1506"/>
      <c r="Y15" s="1507"/>
      <c r="Z15" s="1564" t="s">
        <v>343</v>
      </c>
      <c r="AA15" s="1564"/>
      <c r="AB15" s="1565"/>
    </row>
    <row r="16" spans="1:30" ht="18" customHeight="1" thickBot="1" x14ac:dyDescent="0.2">
      <c r="B16" s="1501"/>
      <c r="C16" s="623"/>
      <c r="D16" s="1502" t="s">
        <v>176</v>
      </c>
      <c r="E16" s="1503"/>
      <c r="F16" s="1497" t="s">
        <v>261</v>
      </c>
      <c r="G16" s="1498"/>
      <c r="H16" s="1578" t="s">
        <v>349</v>
      </c>
      <c r="I16" s="1566"/>
      <c r="J16" s="1567"/>
      <c r="K16" s="623"/>
      <c r="L16" s="1502" t="s">
        <v>176</v>
      </c>
      <c r="M16" s="1503"/>
      <c r="N16" s="1497" t="s">
        <v>261</v>
      </c>
      <c r="O16" s="1498"/>
      <c r="P16" s="1578" t="s">
        <v>350</v>
      </c>
      <c r="Q16" s="1566"/>
      <c r="R16" s="1566"/>
      <c r="S16" s="1567"/>
      <c r="T16" s="623"/>
      <c r="U16" s="1502" t="s">
        <v>176</v>
      </c>
      <c r="V16" s="1503"/>
      <c r="W16" s="1607" t="s">
        <v>261</v>
      </c>
      <c r="X16" s="1497"/>
      <c r="Y16" s="1498"/>
      <c r="Z16" s="1566" t="s">
        <v>351</v>
      </c>
      <c r="AA16" s="1566"/>
      <c r="AB16" s="1567"/>
    </row>
    <row r="17" spans="2:28" ht="17.25" customHeight="1" x14ac:dyDescent="0.15">
      <c r="B17" s="658" t="s">
        <v>344</v>
      </c>
      <c r="C17" s="1485" t="s">
        <v>345</v>
      </c>
      <c r="D17" s="1451"/>
      <c r="E17" s="1452"/>
      <c r="F17" s="1451"/>
      <c r="G17" s="1456"/>
      <c r="H17" s="1486"/>
      <c r="I17" s="1487"/>
      <c r="J17" s="1488"/>
      <c r="K17" s="1485" t="s">
        <v>181</v>
      </c>
      <c r="L17" s="1451">
        <f>[1]入力ページ!N46</f>
        <v>0</v>
      </c>
      <c r="M17" s="1452"/>
      <c r="N17" s="1451">
        <f>[1]入力ページ!P46</f>
        <v>0</v>
      </c>
      <c r="O17" s="1456"/>
      <c r="P17" s="1486" t="str">
        <f>[1]入力ページ!R47</f>
        <v>弁当持参</v>
      </c>
      <c r="Q17" s="1487"/>
      <c r="R17" s="1487"/>
      <c r="S17" s="1488"/>
      <c r="T17" s="1485" t="s">
        <v>345</v>
      </c>
      <c r="U17" s="1451">
        <f>[1]入力ページ!U46</f>
        <v>20</v>
      </c>
      <c r="V17" s="1452"/>
      <c r="W17" s="1451">
        <f>[1]入力ページ!W46</f>
        <v>2</v>
      </c>
      <c r="X17" s="1455"/>
      <c r="Y17" s="1456"/>
      <c r="Z17" s="1459">
        <f>[1]入力ページ!Y47</f>
        <v>0</v>
      </c>
      <c r="AA17" s="1460"/>
      <c r="AB17" s="1461"/>
    </row>
    <row r="18" spans="2:28" ht="17.25" customHeight="1" x14ac:dyDescent="0.15">
      <c r="B18" s="659">
        <f>[1]入力ページ!D47</f>
        <v>45019</v>
      </c>
      <c r="C18" s="1466"/>
      <c r="D18" s="1453"/>
      <c r="E18" s="1454"/>
      <c r="F18" s="1453"/>
      <c r="G18" s="1458"/>
      <c r="H18" s="1489"/>
      <c r="I18" s="1490"/>
      <c r="J18" s="1491"/>
      <c r="K18" s="1466"/>
      <c r="L18" s="1453"/>
      <c r="M18" s="1454"/>
      <c r="N18" s="1453"/>
      <c r="O18" s="1458"/>
      <c r="P18" s="1489"/>
      <c r="Q18" s="1490"/>
      <c r="R18" s="1490"/>
      <c r="S18" s="1491"/>
      <c r="T18" s="1466"/>
      <c r="U18" s="1453"/>
      <c r="V18" s="1454"/>
      <c r="W18" s="1453"/>
      <c r="X18" s="1457"/>
      <c r="Y18" s="1458"/>
      <c r="Z18" s="1462"/>
      <c r="AA18" s="1463"/>
      <c r="AB18" s="1464"/>
    </row>
    <row r="19" spans="2:28" ht="17.25" customHeight="1" x14ac:dyDescent="0.15">
      <c r="B19" s="660" t="s">
        <v>0</v>
      </c>
      <c r="C19" s="1465" t="s">
        <v>182</v>
      </c>
      <c r="D19" s="1467"/>
      <c r="E19" s="1468"/>
      <c r="F19" s="1467"/>
      <c r="G19" s="1469"/>
      <c r="H19" s="1489"/>
      <c r="I19" s="1490"/>
      <c r="J19" s="1491"/>
      <c r="K19" s="1465" t="s">
        <v>182</v>
      </c>
      <c r="L19" s="1467">
        <f>[1]入力ページ!N48</f>
        <v>0</v>
      </c>
      <c r="M19" s="1468"/>
      <c r="N19" s="1467">
        <f>[1]入力ページ!P48</f>
        <v>0</v>
      </c>
      <c r="O19" s="1469"/>
      <c r="P19" s="1489"/>
      <c r="Q19" s="1490"/>
      <c r="R19" s="1490"/>
      <c r="S19" s="1491"/>
      <c r="T19" s="1465" t="s">
        <v>182</v>
      </c>
      <c r="U19" s="1467">
        <f>[1]入力ページ!U48</f>
        <v>1</v>
      </c>
      <c r="V19" s="1468"/>
      <c r="W19" s="1467">
        <f>[1]入力ページ!W48</f>
        <v>0</v>
      </c>
      <c r="X19" s="1580"/>
      <c r="Y19" s="1469"/>
      <c r="Z19" s="1462"/>
      <c r="AA19" s="1463"/>
      <c r="AB19" s="1464"/>
    </row>
    <row r="20" spans="2:28" ht="17.25" customHeight="1" x14ac:dyDescent="0.15">
      <c r="B20" s="661">
        <f>[1]入力ページ!D47</f>
        <v>45019</v>
      </c>
      <c r="C20" s="1466"/>
      <c r="D20" s="1453"/>
      <c r="E20" s="1454"/>
      <c r="F20" s="1453"/>
      <c r="G20" s="1458"/>
      <c r="H20" s="1489"/>
      <c r="I20" s="1490"/>
      <c r="J20" s="1491"/>
      <c r="K20" s="1466"/>
      <c r="L20" s="1453"/>
      <c r="M20" s="1454"/>
      <c r="N20" s="1453"/>
      <c r="O20" s="1458"/>
      <c r="P20" s="1489"/>
      <c r="Q20" s="1490"/>
      <c r="R20" s="1490"/>
      <c r="S20" s="1491"/>
      <c r="T20" s="1466"/>
      <c r="U20" s="1453"/>
      <c r="V20" s="1454"/>
      <c r="W20" s="1453"/>
      <c r="X20" s="1457"/>
      <c r="Y20" s="1458"/>
      <c r="Z20" s="1462"/>
      <c r="AA20" s="1463"/>
      <c r="AB20" s="1464"/>
    </row>
    <row r="21" spans="2:28" ht="17.25" customHeight="1" x14ac:dyDescent="0.15">
      <c r="B21" s="662" t="s">
        <v>1</v>
      </c>
      <c r="C21" s="1465" t="s">
        <v>183</v>
      </c>
      <c r="D21" s="1467"/>
      <c r="E21" s="1468"/>
      <c r="F21" s="1479"/>
      <c r="G21" s="1480"/>
      <c r="H21" s="672"/>
      <c r="I21" s="672"/>
      <c r="J21" s="673"/>
      <c r="K21" s="1465" t="s">
        <v>183</v>
      </c>
      <c r="L21" s="1467">
        <f>[1]入力ページ!N50</f>
        <v>0</v>
      </c>
      <c r="M21" s="1468"/>
      <c r="N21" s="1479">
        <f>[1]入力ページ!P50</f>
        <v>0</v>
      </c>
      <c r="O21" s="1480"/>
      <c r="P21" s="672"/>
      <c r="Q21" s="672"/>
      <c r="R21" s="672"/>
      <c r="S21" s="673"/>
      <c r="T21" s="1465" t="s">
        <v>183</v>
      </c>
      <c r="U21" s="1467">
        <f>[1]入力ページ!U50</f>
        <v>1</v>
      </c>
      <c r="V21" s="1468"/>
      <c r="W21" s="1483">
        <f>[1]入力ページ!W50</f>
        <v>0</v>
      </c>
      <c r="X21" s="1479"/>
      <c r="Y21" s="1480"/>
      <c r="Z21" s="672"/>
      <c r="AA21" s="672"/>
      <c r="AB21" s="673"/>
    </row>
    <row r="22" spans="2:28" ht="17.25" customHeight="1" thickBot="1" x14ac:dyDescent="0.2">
      <c r="B22" s="1470" t="str">
        <f>IF([1]入力ページ!K15="","(　)","（"&amp;TEXT([1]入力ページ!K15,"aaa")&amp;"）")</f>
        <v>（月）</v>
      </c>
      <c r="C22" s="1476"/>
      <c r="D22" s="1477"/>
      <c r="E22" s="1478"/>
      <c r="F22" s="1481"/>
      <c r="G22" s="1482"/>
      <c r="H22" s="672"/>
      <c r="I22" s="672"/>
      <c r="J22" s="673"/>
      <c r="K22" s="1476"/>
      <c r="L22" s="1477"/>
      <c r="M22" s="1478"/>
      <c r="N22" s="1481"/>
      <c r="O22" s="1482"/>
      <c r="P22" s="672"/>
      <c r="Q22" s="672"/>
      <c r="R22" s="672"/>
      <c r="S22" s="673"/>
      <c r="T22" s="1476"/>
      <c r="U22" s="1477"/>
      <c r="V22" s="1478"/>
      <c r="W22" s="1484"/>
      <c r="X22" s="1481"/>
      <c r="Y22" s="1482"/>
      <c r="Z22" s="672"/>
      <c r="AA22" s="672"/>
      <c r="AB22" s="673"/>
    </row>
    <row r="23" spans="2:28" ht="28.5" customHeight="1" thickBot="1" x14ac:dyDescent="0.2">
      <c r="B23" s="1471"/>
      <c r="C23" s="674" t="s">
        <v>272</v>
      </c>
      <c r="D23" s="1472"/>
      <c r="E23" s="1473"/>
      <c r="F23" s="1473"/>
      <c r="G23" s="675" t="s">
        <v>271</v>
      </c>
      <c r="H23" s="1474"/>
      <c r="I23" s="1475"/>
      <c r="J23" s="676" t="s">
        <v>271</v>
      </c>
      <c r="K23" s="674" t="s">
        <v>272</v>
      </c>
      <c r="L23" s="1472">
        <f>[1]入力ページ!O52</f>
        <v>0</v>
      </c>
      <c r="M23" s="1473"/>
      <c r="N23" s="1473"/>
      <c r="O23" s="675" t="s">
        <v>271</v>
      </c>
      <c r="P23" s="1474">
        <f>[1]入力ページ!R52</f>
        <v>0</v>
      </c>
      <c r="Q23" s="1475"/>
      <c r="R23" s="1475"/>
      <c r="S23" s="676" t="s">
        <v>271</v>
      </c>
      <c r="T23" s="674" t="s">
        <v>272</v>
      </c>
      <c r="U23" s="1472">
        <f>[1]入力ページ!V52</f>
        <v>24</v>
      </c>
      <c r="V23" s="1473"/>
      <c r="W23" s="1473"/>
      <c r="X23" s="1473"/>
      <c r="Y23" s="677" t="s">
        <v>271</v>
      </c>
      <c r="Z23" s="1474">
        <f>[1]入力ページ!Y52</f>
        <v>4</v>
      </c>
      <c r="AA23" s="1475"/>
      <c r="AB23" s="676" t="s">
        <v>271</v>
      </c>
    </row>
    <row r="24" spans="2:28" ht="17.25" customHeight="1" x14ac:dyDescent="0.15">
      <c r="B24" s="658" t="s">
        <v>346</v>
      </c>
      <c r="C24" s="1485" t="s">
        <v>347</v>
      </c>
      <c r="D24" s="1451">
        <f>[1]入力ページ!G54</f>
        <v>20</v>
      </c>
      <c r="E24" s="1452"/>
      <c r="F24" s="1451">
        <f>[1]入力ページ!I54</f>
        <v>2</v>
      </c>
      <c r="G24" s="1456"/>
      <c r="H24" s="1486">
        <f>[1]入力ページ!K55</f>
        <v>0</v>
      </c>
      <c r="I24" s="1487"/>
      <c r="J24" s="1488"/>
      <c r="K24" s="1485" t="s">
        <v>347</v>
      </c>
      <c r="L24" s="1451">
        <f>[1]入力ページ!N54</f>
        <v>20</v>
      </c>
      <c r="M24" s="1452"/>
      <c r="N24" s="1451">
        <f>[1]入力ページ!P54</f>
        <v>2</v>
      </c>
      <c r="O24" s="1456"/>
      <c r="P24" s="1486">
        <f>[1]入力ページ!R55</f>
        <v>0</v>
      </c>
      <c r="Q24" s="1487"/>
      <c r="R24" s="1487"/>
      <c r="S24" s="1488"/>
      <c r="T24" s="1485" t="s">
        <v>181</v>
      </c>
      <c r="U24" s="1451">
        <f>[1]入力ページ!U54</f>
        <v>20</v>
      </c>
      <c r="V24" s="1452"/>
      <c r="W24" s="1451">
        <f>[1]入力ページ!W54</f>
        <v>2</v>
      </c>
      <c r="X24" s="1455"/>
      <c r="Y24" s="1456"/>
      <c r="Z24" s="1459">
        <f>[1]入力ページ!Y55</f>
        <v>0</v>
      </c>
      <c r="AA24" s="1460"/>
      <c r="AB24" s="1461"/>
    </row>
    <row r="25" spans="2:28" ht="17.25" customHeight="1" x14ac:dyDescent="0.15">
      <c r="B25" s="659">
        <f>[1]入力ページ!D15</f>
        <v>45020</v>
      </c>
      <c r="C25" s="1466"/>
      <c r="D25" s="1453"/>
      <c r="E25" s="1454"/>
      <c r="F25" s="1453"/>
      <c r="G25" s="1458"/>
      <c r="H25" s="1489"/>
      <c r="I25" s="1490"/>
      <c r="J25" s="1491"/>
      <c r="K25" s="1466"/>
      <c r="L25" s="1453"/>
      <c r="M25" s="1454"/>
      <c r="N25" s="1453"/>
      <c r="O25" s="1458"/>
      <c r="P25" s="1489"/>
      <c r="Q25" s="1490"/>
      <c r="R25" s="1490"/>
      <c r="S25" s="1491"/>
      <c r="T25" s="1466"/>
      <c r="U25" s="1453"/>
      <c r="V25" s="1454"/>
      <c r="W25" s="1453"/>
      <c r="X25" s="1457"/>
      <c r="Y25" s="1458"/>
      <c r="Z25" s="1462"/>
      <c r="AA25" s="1463"/>
      <c r="AB25" s="1464"/>
    </row>
    <row r="26" spans="2:28" ht="17.25" customHeight="1" x14ac:dyDescent="0.15">
      <c r="B26" s="660" t="s">
        <v>0</v>
      </c>
      <c r="C26" s="1465" t="s">
        <v>182</v>
      </c>
      <c r="D26" s="1467">
        <f>[1]入力ページ!G56</f>
        <v>1</v>
      </c>
      <c r="E26" s="1468"/>
      <c r="F26" s="1467">
        <f>[1]入力ページ!I56</f>
        <v>0</v>
      </c>
      <c r="G26" s="1469"/>
      <c r="H26" s="1489"/>
      <c r="I26" s="1490"/>
      <c r="J26" s="1491"/>
      <c r="K26" s="1465" t="s">
        <v>182</v>
      </c>
      <c r="L26" s="1467">
        <f>[1]入力ページ!N56</f>
        <v>1</v>
      </c>
      <c r="M26" s="1468"/>
      <c r="N26" s="1467">
        <f>[1]入力ページ!P56</f>
        <v>0</v>
      </c>
      <c r="O26" s="1469"/>
      <c r="P26" s="1489"/>
      <c r="Q26" s="1490"/>
      <c r="R26" s="1490"/>
      <c r="S26" s="1491"/>
      <c r="T26" s="1465" t="s">
        <v>182</v>
      </c>
      <c r="U26" s="1467">
        <f>[1]入力ページ!U56</f>
        <v>1</v>
      </c>
      <c r="V26" s="1468"/>
      <c r="W26" s="1467">
        <f>[1]入力ページ!W56</f>
        <v>0</v>
      </c>
      <c r="X26" s="1580"/>
      <c r="Y26" s="1469"/>
      <c r="Z26" s="1462"/>
      <c r="AA26" s="1463"/>
      <c r="AB26" s="1464"/>
    </row>
    <row r="27" spans="2:28" ht="17.25" customHeight="1" x14ac:dyDescent="0.15">
      <c r="B27" s="661">
        <f>[1]入力ページ!D15</f>
        <v>45020</v>
      </c>
      <c r="C27" s="1466"/>
      <c r="D27" s="1453"/>
      <c r="E27" s="1454"/>
      <c r="F27" s="1453"/>
      <c r="G27" s="1458"/>
      <c r="H27" s="1489"/>
      <c r="I27" s="1490"/>
      <c r="J27" s="1491"/>
      <c r="K27" s="1466"/>
      <c r="L27" s="1453"/>
      <c r="M27" s="1454"/>
      <c r="N27" s="1453"/>
      <c r="O27" s="1458"/>
      <c r="P27" s="1489"/>
      <c r="Q27" s="1490"/>
      <c r="R27" s="1490"/>
      <c r="S27" s="1491"/>
      <c r="T27" s="1466"/>
      <c r="U27" s="1453"/>
      <c r="V27" s="1454"/>
      <c r="W27" s="1453"/>
      <c r="X27" s="1457"/>
      <c r="Y27" s="1458"/>
      <c r="Z27" s="1462"/>
      <c r="AA27" s="1463"/>
      <c r="AB27" s="1464"/>
    </row>
    <row r="28" spans="2:28" ht="17.25" customHeight="1" x14ac:dyDescent="0.15">
      <c r="B28" s="662" t="s">
        <v>1</v>
      </c>
      <c r="C28" s="1465" t="s">
        <v>183</v>
      </c>
      <c r="D28" s="1467">
        <f>[1]入力ページ!G58</f>
        <v>1</v>
      </c>
      <c r="E28" s="1468"/>
      <c r="F28" s="1479">
        <f>[1]入力ページ!I58</f>
        <v>0</v>
      </c>
      <c r="G28" s="1480"/>
      <c r="H28" s="672"/>
      <c r="I28" s="672"/>
      <c r="J28" s="673"/>
      <c r="K28" s="1465" t="s">
        <v>183</v>
      </c>
      <c r="L28" s="1467">
        <f>[1]入力ページ!N58</f>
        <v>1</v>
      </c>
      <c r="M28" s="1468"/>
      <c r="N28" s="1479">
        <f>[1]入力ページ!P58</f>
        <v>0</v>
      </c>
      <c r="O28" s="1480"/>
      <c r="P28" s="672"/>
      <c r="Q28" s="672"/>
      <c r="R28" s="672"/>
      <c r="S28" s="673"/>
      <c r="T28" s="1465" t="s">
        <v>183</v>
      </c>
      <c r="U28" s="1467">
        <f>[1]入力ページ!U58</f>
        <v>1</v>
      </c>
      <c r="V28" s="1468"/>
      <c r="W28" s="1483">
        <f>[1]入力ページ!W58</f>
        <v>0</v>
      </c>
      <c r="X28" s="1479"/>
      <c r="Y28" s="1480"/>
      <c r="Z28" s="672"/>
      <c r="AA28" s="672"/>
      <c r="AB28" s="673"/>
    </row>
    <row r="29" spans="2:28" ht="17.25" customHeight="1" thickBot="1" x14ac:dyDescent="0.2">
      <c r="B29" s="1470" t="str">
        <f>IF([1]入力ページ!D15="","(　)","（"&amp;TEXT([1]入力ページ!D15,"aaa")&amp;"）")</f>
        <v>（火）</v>
      </c>
      <c r="C29" s="1476"/>
      <c r="D29" s="1477"/>
      <c r="E29" s="1478"/>
      <c r="F29" s="1481"/>
      <c r="G29" s="1482"/>
      <c r="H29" s="672"/>
      <c r="I29" s="672"/>
      <c r="J29" s="673"/>
      <c r="K29" s="1476"/>
      <c r="L29" s="1477"/>
      <c r="M29" s="1478"/>
      <c r="N29" s="1481"/>
      <c r="O29" s="1482"/>
      <c r="P29" s="672"/>
      <c r="Q29" s="672"/>
      <c r="R29" s="672"/>
      <c r="S29" s="673"/>
      <c r="T29" s="1476"/>
      <c r="U29" s="1477"/>
      <c r="V29" s="1478"/>
      <c r="W29" s="1484"/>
      <c r="X29" s="1481"/>
      <c r="Y29" s="1482"/>
      <c r="Z29" s="672"/>
      <c r="AA29" s="672"/>
      <c r="AB29" s="673"/>
    </row>
    <row r="30" spans="2:28" ht="28.5" customHeight="1" thickBot="1" x14ac:dyDescent="0.2">
      <c r="B30" s="1471"/>
      <c r="C30" s="674" t="s">
        <v>272</v>
      </c>
      <c r="D30" s="1472">
        <f>[1]入力ページ!H60</f>
        <v>24</v>
      </c>
      <c r="E30" s="1473"/>
      <c r="F30" s="1473"/>
      <c r="G30" s="675" t="s">
        <v>271</v>
      </c>
      <c r="H30" s="1492">
        <f>[1]入力ページ!K60</f>
        <v>4</v>
      </c>
      <c r="I30" s="1493"/>
      <c r="J30" s="676" t="s">
        <v>271</v>
      </c>
      <c r="K30" s="674" t="s">
        <v>272</v>
      </c>
      <c r="L30" s="1472">
        <f>[1]入力ページ!O60</f>
        <v>24</v>
      </c>
      <c r="M30" s="1473"/>
      <c r="N30" s="1473"/>
      <c r="O30" s="675" t="s">
        <v>271</v>
      </c>
      <c r="P30" s="1494">
        <f>[1]入力ページ!R60</f>
        <v>4</v>
      </c>
      <c r="Q30" s="1495"/>
      <c r="R30" s="1495"/>
      <c r="S30" s="676" t="s">
        <v>271</v>
      </c>
      <c r="T30" s="674" t="s">
        <v>272</v>
      </c>
      <c r="U30" s="1472">
        <f>[1]入力ページ!V60</f>
        <v>24</v>
      </c>
      <c r="V30" s="1473"/>
      <c r="W30" s="1473"/>
      <c r="X30" s="1473"/>
      <c r="Y30" s="677" t="s">
        <v>271</v>
      </c>
      <c r="Z30" s="1474">
        <f>[1]入力ページ!Y60</f>
        <v>4</v>
      </c>
      <c r="AA30" s="1475"/>
      <c r="AB30" s="676" t="s">
        <v>271</v>
      </c>
    </row>
    <row r="31" spans="2:28" ht="17.25" customHeight="1" x14ac:dyDescent="0.15">
      <c r="B31" s="658" t="s">
        <v>348</v>
      </c>
      <c r="C31" s="1485" t="s">
        <v>347</v>
      </c>
      <c r="D31" s="1451">
        <f>[1]入力ページ!G62</f>
        <v>20</v>
      </c>
      <c r="E31" s="1452"/>
      <c r="F31" s="1451">
        <f>[1]入力ページ!I62</f>
        <v>2</v>
      </c>
      <c r="G31" s="1456"/>
      <c r="H31" s="1486">
        <f>[1]入力ページ!K63</f>
        <v>0</v>
      </c>
      <c r="I31" s="1487"/>
      <c r="J31" s="1488"/>
      <c r="K31" s="1485" t="s">
        <v>347</v>
      </c>
      <c r="L31" s="1451">
        <f>[1]入力ページ!N62</f>
        <v>0</v>
      </c>
      <c r="M31" s="1452"/>
      <c r="N31" s="1451">
        <f>[1]入力ページ!P62</f>
        <v>0</v>
      </c>
      <c r="O31" s="1456"/>
      <c r="P31" s="1486" t="str">
        <f>[1]入力ページ!R63</f>
        <v>野外調理</v>
      </c>
      <c r="Q31" s="1487"/>
      <c r="R31" s="1487"/>
      <c r="S31" s="1488"/>
      <c r="T31" s="1485" t="s">
        <v>345</v>
      </c>
      <c r="U31" s="1451"/>
      <c r="V31" s="1452"/>
      <c r="W31" s="1451"/>
      <c r="X31" s="1455"/>
      <c r="Y31" s="1456"/>
      <c r="Z31" s="1459"/>
      <c r="AA31" s="1460"/>
      <c r="AB31" s="1461"/>
    </row>
    <row r="32" spans="2:28" ht="17.25" customHeight="1" x14ac:dyDescent="0.15">
      <c r="B32" s="659">
        <f>[1]入力ページ!E15</f>
        <v>45021</v>
      </c>
      <c r="C32" s="1466"/>
      <c r="D32" s="1453"/>
      <c r="E32" s="1454"/>
      <c r="F32" s="1453"/>
      <c r="G32" s="1458"/>
      <c r="H32" s="1489"/>
      <c r="I32" s="1490"/>
      <c r="J32" s="1491"/>
      <c r="K32" s="1466"/>
      <c r="L32" s="1453"/>
      <c r="M32" s="1454"/>
      <c r="N32" s="1453"/>
      <c r="O32" s="1458"/>
      <c r="P32" s="1489"/>
      <c r="Q32" s="1490"/>
      <c r="R32" s="1490"/>
      <c r="S32" s="1491"/>
      <c r="T32" s="1466"/>
      <c r="U32" s="1453"/>
      <c r="V32" s="1454"/>
      <c r="W32" s="1453"/>
      <c r="X32" s="1457"/>
      <c r="Y32" s="1458"/>
      <c r="Z32" s="1462"/>
      <c r="AA32" s="1463"/>
      <c r="AB32" s="1464"/>
    </row>
    <row r="33" spans="2:32" ht="17.25" customHeight="1" x14ac:dyDescent="0.15">
      <c r="B33" s="660" t="s">
        <v>0</v>
      </c>
      <c r="C33" s="1465" t="s">
        <v>182</v>
      </c>
      <c r="D33" s="1467">
        <f>[1]入力ページ!G64</f>
        <v>1</v>
      </c>
      <c r="E33" s="1468"/>
      <c r="F33" s="1467">
        <f>[1]入力ページ!I64</f>
        <v>0</v>
      </c>
      <c r="G33" s="1469"/>
      <c r="H33" s="1489"/>
      <c r="I33" s="1490"/>
      <c r="J33" s="1491"/>
      <c r="K33" s="1465" t="s">
        <v>182</v>
      </c>
      <c r="L33" s="1467">
        <f>[1]入力ページ!N64</f>
        <v>0</v>
      </c>
      <c r="M33" s="1468"/>
      <c r="N33" s="1467">
        <f>[1]入力ページ!P64</f>
        <v>0</v>
      </c>
      <c r="O33" s="1469"/>
      <c r="P33" s="1489"/>
      <c r="Q33" s="1490"/>
      <c r="R33" s="1490"/>
      <c r="S33" s="1491"/>
      <c r="T33" s="1465" t="s">
        <v>182</v>
      </c>
      <c r="U33" s="1467"/>
      <c r="V33" s="1468"/>
      <c r="W33" s="1467"/>
      <c r="X33" s="1580"/>
      <c r="Y33" s="1469"/>
      <c r="Z33" s="1462"/>
      <c r="AA33" s="1463"/>
      <c r="AB33" s="1464"/>
    </row>
    <row r="34" spans="2:32" ht="17.25" customHeight="1" x14ac:dyDescent="0.15">
      <c r="B34" s="661">
        <f>[1]入力ページ!E15</f>
        <v>45021</v>
      </c>
      <c r="C34" s="1466"/>
      <c r="D34" s="1453"/>
      <c r="E34" s="1454"/>
      <c r="F34" s="1453"/>
      <c r="G34" s="1458"/>
      <c r="H34" s="1489"/>
      <c r="I34" s="1490"/>
      <c r="J34" s="1491"/>
      <c r="K34" s="1466"/>
      <c r="L34" s="1453"/>
      <c r="M34" s="1454"/>
      <c r="N34" s="1453"/>
      <c r="O34" s="1458"/>
      <c r="P34" s="1489"/>
      <c r="Q34" s="1490"/>
      <c r="R34" s="1490"/>
      <c r="S34" s="1491"/>
      <c r="T34" s="1466"/>
      <c r="U34" s="1453"/>
      <c r="V34" s="1454"/>
      <c r="W34" s="1453"/>
      <c r="X34" s="1457"/>
      <c r="Y34" s="1458"/>
      <c r="Z34" s="1462"/>
      <c r="AA34" s="1463"/>
      <c r="AB34" s="1464"/>
    </row>
    <row r="35" spans="2:32" ht="17.25" customHeight="1" x14ac:dyDescent="0.15">
      <c r="B35" s="662" t="s">
        <v>1</v>
      </c>
      <c r="C35" s="1465" t="s">
        <v>183</v>
      </c>
      <c r="D35" s="1467">
        <f>[1]入力ページ!G66</f>
        <v>1</v>
      </c>
      <c r="E35" s="1468"/>
      <c r="F35" s="1479">
        <f>[1]入力ページ!I66</f>
        <v>0</v>
      </c>
      <c r="G35" s="1480"/>
      <c r="H35" s="672"/>
      <c r="I35" s="672"/>
      <c r="J35" s="673"/>
      <c r="K35" s="1465" t="s">
        <v>183</v>
      </c>
      <c r="L35" s="1467">
        <f>[1]入力ページ!N66</f>
        <v>0</v>
      </c>
      <c r="M35" s="1468"/>
      <c r="N35" s="1479">
        <f>[1]入力ページ!P66</f>
        <v>0</v>
      </c>
      <c r="O35" s="1480"/>
      <c r="P35" s="672"/>
      <c r="Q35" s="672"/>
      <c r="R35" s="672"/>
      <c r="S35" s="673"/>
      <c r="T35" s="1465" t="s">
        <v>183</v>
      </c>
      <c r="U35" s="1467"/>
      <c r="V35" s="1468"/>
      <c r="W35" s="1483"/>
      <c r="X35" s="1479"/>
      <c r="Y35" s="1480"/>
      <c r="Z35" s="672"/>
      <c r="AA35" s="672"/>
      <c r="AB35" s="673"/>
    </row>
    <row r="36" spans="2:32" ht="17.25" customHeight="1" thickBot="1" x14ac:dyDescent="0.2">
      <c r="B36" s="1470" t="str">
        <f>IF([1]入力ページ!E15="","(　)","（"&amp;TEXT([1]入力ページ!E15,"aaa")&amp;"）")</f>
        <v>（水）</v>
      </c>
      <c r="C36" s="1476"/>
      <c r="D36" s="1477"/>
      <c r="E36" s="1478"/>
      <c r="F36" s="1481"/>
      <c r="G36" s="1482"/>
      <c r="H36" s="672"/>
      <c r="I36" s="672"/>
      <c r="J36" s="673"/>
      <c r="K36" s="1476"/>
      <c r="L36" s="1477"/>
      <c r="M36" s="1478"/>
      <c r="N36" s="1481"/>
      <c r="O36" s="1482"/>
      <c r="P36" s="672"/>
      <c r="Q36" s="672"/>
      <c r="R36" s="672"/>
      <c r="S36" s="673"/>
      <c r="T36" s="1476"/>
      <c r="U36" s="1477"/>
      <c r="V36" s="1478"/>
      <c r="W36" s="1484"/>
      <c r="X36" s="1481"/>
      <c r="Y36" s="1482"/>
      <c r="Z36" s="672"/>
      <c r="AA36" s="672"/>
      <c r="AB36" s="673"/>
    </row>
    <row r="37" spans="2:32" ht="28.5" customHeight="1" thickBot="1" x14ac:dyDescent="0.2">
      <c r="B37" s="1471"/>
      <c r="C37" s="674" t="s">
        <v>272</v>
      </c>
      <c r="D37" s="1472">
        <f>[1]入力ページ!H68</f>
        <v>24</v>
      </c>
      <c r="E37" s="1473"/>
      <c r="F37" s="1473"/>
      <c r="G37" s="675" t="s">
        <v>271</v>
      </c>
      <c r="H37" s="1474">
        <f>[1]入力ページ!K68</f>
        <v>4</v>
      </c>
      <c r="I37" s="1475"/>
      <c r="J37" s="676" t="s">
        <v>271</v>
      </c>
      <c r="K37" s="674" t="s">
        <v>272</v>
      </c>
      <c r="L37" s="1472">
        <f>[1]入力ページ!O68</f>
        <v>0</v>
      </c>
      <c r="M37" s="1473"/>
      <c r="N37" s="1473"/>
      <c r="O37" s="675" t="s">
        <v>271</v>
      </c>
      <c r="P37" s="1474">
        <f>[1]入力ページ!R68</f>
        <v>1</v>
      </c>
      <c r="Q37" s="1475"/>
      <c r="R37" s="1475"/>
      <c r="S37" s="676" t="s">
        <v>271</v>
      </c>
      <c r="T37" s="674" t="s">
        <v>272</v>
      </c>
      <c r="U37" s="1472"/>
      <c r="V37" s="1473"/>
      <c r="W37" s="1473"/>
      <c r="X37" s="1473"/>
      <c r="Y37" s="677" t="s">
        <v>271</v>
      </c>
      <c r="Z37" s="1474"/>
      <c r="AA37" s="1475"/>
      <c r="AB37" s="676" t="s">
        <v>271</v>
      </c>
    </row>
    <row r="38" spans="2:32" ht="7.5" customHeight="1" x14ac:dyDescent="0.2">
      <c r="B38" s="663"/>
      <c r="C38" s="664"/>
      <c r="D38" s="665"/>
      <c r="E38" s="665"/>
      <c r="F38" s="665"/>
      <c r="G38" s="666"/>
      <c r="H38" s="667"/>
      <c r="I38" s="667"/>
      <c r="J38" s="667"/>
      <c r="K38" s="664"/>
      <c r="L38" s="665"/>
      <c r="M38" s="665"/>
      <c r="N38" s="665"/>
      <c r="O38" s="666"/>
      <c r="P38" s="667"/>
      <c r="Q38" s="667"/>
      <c r="R38" s="667"/>
      <c r="S38" s="667"/>
      <c r="T38" s="664"/>
      <c r="U38" s="665"/>
      <c r="V38" s="665"/>
      <c r="W38" s="665"/>
      <c r="X38" s="665"/>
      <c r="Y38" s="668"/>
      <c r="Z38" s="669"/>
      <c r="AA38" s="669"/>
      <c r="AB38" s="667"/>
      <c r="AC38" s="614"/>
      <c r="AD38" s="614"/>
      <c r="AE38" s="614"/>
      <c r="AF38" s="614"/>
    </row>
    <row r="39" spans="2:32" ht="18.75" customHeight="1" thickBot="1" x14ac:dyDescent="0.2">
      <c r="B39" s="670" t="s">
        <v>270</v>
      </c>
      <c r="C39" s="671"/>
      <c r="D39" s="671"/>
      <c r="E39" s="671"/>
      <c r="F39" s="671" t="s">
        <v>269</v>
      </c>
      <c r="G39" s="671"/>
      <c r="H39" s="671"/>
      <c r="I39" s="671"/>
      <c r="J39" s="671"/>
      <c r="K39" s="671"/>
      <c r="L39" s="671"/>
      <c r="M39" s="1613" t="s">
        <v>298</v>
      </c>
      <c r="N39" s="1613"/>
      <c r="O39" s="1613"/>
      <c r="P39" s="1613"/>
      <c r="Q39" s="1613"/>
      <c r="R39" s="1613"/>
      <c r="S39" s="1613"/>
      <c r="T39" s="1613"/>
      <c r="U39" s="1613"/>
      <c r="V39" s="1613"/>
      <c r="W39" s="1613"/>
      <c r="X39" s="1613"/>
      <c r="Y39" s="1613"/>
      <c r="Z39" s="1613"/>
      <c r="AA39" s="1613"/>
      <c r="AB39" s="1613"/>
      <c r="AC39" s="657"/>
      <c r="AD39" s="657"/>
    </row>
    <row r="40" spans="2:32" ht="20.100000000000001" customHeight="1" thickBot="1" x14ac:dyDescent="0.2">
      <c r="B40" s="1508" t="s">
        <v>268</v>
      </c>
      <c r="C40" s="1509"/>
      <c r="D40" s="1509"/>
      <c r="E40" s="1509"/>
      <c r="F40" s="1510" t="s">
        <v>267</v>
      </c>
      <c r="G40" s="1620"/>
      <c r="H40" s="1621"/>
      <c r="I40" s="1510" t="s">
        <v>266</v>
      </c>
      <c r="J40" s="1620"/>
      <c r="K40" s="1620"/>
      <c r="L40" s="1620"/>
      <c r="M40" s="1620"/>
      <c r="N40" s="1620"/>
      <c r="O40" s="1620"/>
      <c r="P40" s="1620"/>
      <c r="Q40" s="1620"/>
      <c r="R40" s="1620"/>
      <c r="S40" s="1620"/>
      <c r="T40" s="1620"/>
      <c r="U40" s="1621"/>
      <c r="V40" s="1509" t="s">
        <v>265</v>
      </c>
      <c r="W40" s="1509"/>
      <c r="X40" s="1509"/>
      <c r="Y40" s="1509"/>
      <c r="Z40" s="1509"/>
      <c r="AA40" s="1510"/>
      <c r="AB40" s="1511"/>
    </row>
    <row r="41" spans="2:32" ht="26.25" customHeight="1" x14ac:dyDescent="0.15">
      <c r="B41" s="1515" t="s">
        <v>264</v>
      </c>
      <c r="C41" s="1516"/>
      <c r="D41" s="1516"/>
      <c r="E41" s="1516"/>
      <c r="F41" s="1622" t="str">
        <f>[1]入力ページ!G73</f>
        <v>振込</v>
      </c>
      <c r="G41" s="1623"/>
      <c r="H41" s="1624"/>
      <c r="I41" s="1634" t="s">
        <v>333</v>
      </c>
      <c r="J41" s="1635"/>
      <c r="K41" s="1635"/>
      <c r="L41" s="1635"/>
      <c r="M41" s="1635"/>
      <c r="N41" s="1635"/>
      <c r="O41" s="1635"/>
      <c r="P41" s="1635"/>
      <c r="Q41" s="1635"/>
      <c r="R41" s="1635"/>
      <c r="S41" s="1635"/>
      <c r="T41" s="1635"/>
      <c r="U41" s="1636"/>
      <c r="V41" s="1537">
        <f>[1]入力ページ!T73</f>
        <v>0</v>
      </c>
      <c r="W41" s="1537"/>
      <c r="X41" s="1537"/>
      <c r="Y41" s="1537"/>
      <c r="Z41" s="1537"/>
      <c r="AA41" s="1538"/>
      <c r="AB41" s="1539"/>
    </row>
    <row r="42" spans="2:32" ht="26.25" customHeight="1" x14ac:dyDescent="0.15">
      <c r="B42" s="1517" t="s">
        <v>299</v>
      </c>
      <c r="C42" s="1518"/>
      <c r="D42" s="1518"/>
      <c r="E42" s="1518"/>
      <c r="F42" s="1625" t="str">
        <f>[1]入力ページ!G74</f>
        <v>振込</v>
      </c>
      <c r="G42" s="1626"/>
      <c r="H42" s="1627"/>
      <c r="I42" s="1637" t="s">
        <v>333</v>
      </c>
      <c r="J42" s="1638"/>
      <c r="K42" s="1638"/>
      <c r="L42" s="1638"/>
      <c r="M42" s="1638"/>
      <c r="N42" s="1638"/>
      <c r="O42" s="1638"/>
      <c r="P42" s="1638"/>
      <c r="Q42" s="1638"/>
      <c r="R42" s="1638"/>
      <c r="S42" s="1638"/>
      <c r="T42" s="1638"/>
      <c r="U42" s="1639"/>
      <c r="V42" s="1522">
        <f>[1]入力ページ!T74</f>
        <v>0</v>
      </c>
      <c r="W42" s="1522"/>
      <c r="X42" s="1522"/>
      <c r="Y42" s="1522"/>
      <c r="Z42" s="1522"/>
      <c r="AA42" s="1523"/>
      <c r="AB42" s="1524"/>
    </row>
    <row r="43" spans="2:32" ht="26.25" customHeight="1" x14ac:dyDescent="0.15">
      <c r="B43" s="1519" t="s">
        <v>263</v>
      </c>
      <c r="C43" s="1518"/>
      <c r="D43" s="1518"/>
      <c r="E43" s="1518"/>
      <c r="F43" s="1625" t="str">
        <f>[1]入力ページ!G75</f>
        <v>振込</v>
      </c>
      <c r="G43" s="1626"/>
      <c r="H43" s="1627"/>
      <c r="I43" s="1631" t="s">
        <v>333</v>
      </c>
      <c r="J43" s="1632"/>
      <c r="K43" s="1632"/>
      <c r="L43" s="1632"/>
      <c r="M43" s="1632"/>
      <c r="N43" s="1632"/>
      <c r="O43" s="1632"/>
      <c r="P43" s="1632"/>
      <c r="Q43" s="1632"/>
      <c r="R43" s="1632"/>
      <c r="S43" s="1632"/>
      <c r="T43" s="1632"/>
      <c r="U43" s="1633"/>
      <c r="V43" s="1522">
        <f>[1]入力ページ!T75</f>
        <v>0</v>
      </c>
      <c r="W43" s="1522"/>
      <c r="X43" s="1522"/>
      <c r="Y43" s="1522"/>
      <c r="Z43" s="1522"/>
      <c r="AA43" s="1523"/>
      <c r="AB43" s="1524"/>
    </row>
    <row r="44" spans="2:32" ht="26.25" customHeight="1" thickBot="1" x14ac:dyDescent="0.2">
      <c r="B44" s="1520" t="s">
        <v>300</v>
      </c>
      <c r="C44" s="1521"/>
      <c r="D44" s="1521"/>
      <c r="E44" s="1521"/>
      <c r="F44" s="1628" t="str">
        <f>[1]入力ページ!G76</f>
        <v>現金</v>
      </c>
      <c r="G44" s="1629"/>
      <c r="H44" s="1630"/>
      <c r="I44" s="1614" t="s">
        <v>334</v>
      </c>
      <c r="J44" s="1615"/>
      <c r="K44" s="1615"/>
      <c r="L44" s="1615"/>
      <c r="M44" s="1615"/>
      <c r="N44" s="1615"/>
      <c r="O44" s="1615"/>
      <c r="P44" s="1615"/>
      <c r="Q44" s="1615"/>
      <c r="R44" s="1615"/>
      <c r="S44" s="1615"/>
      <c r="T44" s="1615"/>
      <c r="U44" s="1616"/>
      <c r="V44" s="1592" t="str">
        <f>[1]入力ページ!T76</f>
        <v>バス運転手</v>
      </c>
      <c r="W44" s="1592"/>
      <c r="X44" s="1592"/>
      <c r="Y44" s="1592"/>
      <c r="Z44" s="1592"/>
      <c r="AA44" s="1593"/>
      <c r="AB44" s="1594"/>
    </row>
    <row r="45" spans="2:32" ht="5.25" customHeight="1" x14ac:dyDescent="0.15">
      <c r="B45" s="611"/>
      <c r="C45" s="611"/>
      <c r="D45" s="611"/>
      <c r="E45" s="611"/>
      <c r="F45" s="611"/>
      <c r="G45" s="611"/>
      <c r="H45" s="611"/>
      <c r="I45" s="611"/>
      <c r="J45" s="611"/>
    </row>
    <row r="46" spans="2:32" ht="15" customHeight="1" x14ac:dyDescent="0.15">
      <c r="B46" s="611"/>
      <c r="C46" s="611"/>
      <c r="D46" s="611"/>
      <c r="E46" s="611"/>
      <c r="F46" s="611"/>
      <c r="G46" s="611"/>
      <c r="H46" s="611"/>
      <c r="I46" s="611"/>
      <c r="J46" s="611"/>
      <c r="K46" s="611"/>
      <c r="L46" s="611"/>
      <c r="M46" s="611"/>
      <c r="N46" s="611"/>
      <c r="O46" s="611"/>
      <c r="P46" s="611"/>
      <c r="Q46" s="611"/>
      <c r="R46" s="611"/>
      <c r="S46" s="611"/>
      <c r="T46" s="611"/>
      <c r="U46" s="611"/>
      <c r="V46" s="611"/>
      <c r="W46" s="611"/>
      <c r="X46" s="611"/>
      <c r="Z46" s="1608">
        <v>2</v>
      </c>
      <c r="AA46" s="1608"/>
      <c r="AB46" s="1608"/>
    </row>
    <row r="47" spans="2:32" x14ac:dyDescent="0.15">
      <c r="B47" s="611"/>
      <c r="C47" s="611"/>
      <c r="D47" s="611"/>
      <c r="E47" s="611"/>
      <c r="F47" s="611"/>
      <c r="G47" s="611"/>
      <c r="H47" s="611"/>
      <c r="I47" s="611"/>
      <c r="J47" s="611"/>
      <c r="K47" s="611"/>
      <c r="L47" s="611"/>
      <c r="M47" s="611"/>
      <c r="N47" s="611"/>
      <c r="O47" s="611"/>
      <c r="P47" s="611"/>
      <c r="Q47" s="611"/>
      <c r="R47" s="611"/>
      <c r="S47" s="611"/>
      <c r="T47" s="611"/>
      <c r="U47" s="611"/>
      <c r="V47" s="611"/>
      <c r="W47" s="611"/>
      <c r="X47" s="611"/>
      <c r="Y47" s="611"/>
    </row>
    <row r="48" spans="2:32" x14ac:dyDescent="0.15">
      <c r="B48" s="611"/>
      <c r="C48" s="611"/>
      <c r="D48" s="611"/>
      <c r="E48" s="611"/>
      <c r="F48" s="611"/>
      <c r="G48" s="611"/>
      <c r="H48" s="611"/>
      <c r="I48" s="611"/>
      <c r="J48" s="611"/>
      <c r="K48" s="611"/>
      <c r="L48" s="611"/>
      <c r="M48" s="611"/>
      <c r="N48" s="611"/>
      <c r="O48" s="611"/>
      <c r="P48" s="611"/>
      <c r="Q48" s="611"/>
      <c r="R48" s="611"/>
      <c r="S48" s="611"/>
      <c r="T48" s="611"/>
      <c r="U48" s="611"/>
      <c r="V48" s="611"/>
      <c r="W48" s="611"/>
      <c r="X48" s="611"/>
      <c r="Y48" s="611"/>
    </row>
  </sheetData>
  <sheetProtection selectLockedCells="1"/>
  <mergeCells count="188">
    <mergeCell ref="V6:W6"/>
    <mergeCell ref="AA6:AB6"/>
    <mergeCell ref="B7:C7"/>
    <mergeCell ref="D7:O7"/>
    <mergeCell ref="P7:S7"/>
    <mergeCell ref="T7:AB7"/>
    <mergeCell ref="V2:AB2"/>
    <mergeCell ref="S3:U3"/>
    <mergeCell ref="V3:AB3"/>
    <mergeCell ref="B5:C5"/>
    <mergeCell ref="D5:Y5"/>
    <mergeCell ref="B6:C6"/>
    <mergeCell ref="D6:E6"/>
    <mergeCell ref="I6:J6"/>
    <mergeCell ref="O6:Q6"/>
    <mergeCell ref="R6:S6"/>
    <mergeCell ref="B2:F3"/>
    <mergeCell ref="G2:J3"/>
    <mergeCell ref="K2:K3"/>
    <mergeCell ref="L2:N3"/>
    <mergeCell ref="O2:P3"/>
    <mergeCell ref="S2:U2"/>
    <mergeCell ref="B8:C9"/>
    <mergeCell ref="G8:J8"/>
    <mergeCell ref="P8:S10"/>
    <mergeCell ref="T8:AB10"/>
    <mergeCell ref="D9:O9"/>
    <mergeCell ref="B10:C10"/>
    <mergeCell ref="E10:F10"/>
    <mergeCell ref="H10:J10"/>
    <mergeCell ref="L10:N10"/>
    <mergeCell ref="B12:AB12"/>
    <mergeCell ref="B13:AB13"/>
    <mergeCell ref="B14:B16"/>
    <mergeCell ref="C14:J14"/>
    <mergeCell ref="K14:S14"/>
    <mergeCell ref="T14:AB14"/>
    <mergeCell ref="C15:E15"/>
    <mergeCell ref="F15:G15"/>
    <mergeCell ref="H15:J15"/>
    <mergeCell ref="K15:M15"/>
    <mergeCell ref="N15:O15"/>
    <mergeCell ref="P15:S15"/>
    <mergeCell ref="T15:V15"/>
    <mergeCell ref="W15:Y15"/>
    <mergeCell ref="Z15:AB15"/>
    <mergeCell ref="D16:E16"/>
    <mergeCell ref="F16:G16"/>
    <mergeCell ref="H16:J16"/>
    <mergeCell ref="L16:M16"/>
    <mergeCell ref="N16:O16"/>
    <mergeCell ref="U17:V18"/>
    <mergeCell ref="W17:Y18"/>
    <mergeCell ref="Z17:AB20"/>
    <mergeCell ref="T19:T20"/>
    <mergeCell ref="U19:V20"/>
    <mergeCell ref="W19:Y20"/>
    <mergeCell ref="P16:S16"/>
    <mergeCell ref="U16:V16"/>
    <mergeCell ref="W16:Y16"/>
    <mergeCell ref="Z16:AB16"/>
    <mergeCell ref="C19:C20"/>
    <mergeCell ref="D19:E20"/>
    <mergeCell ref="F19:G20"/>
    <mergeCell ref="K19:K20"/>
    <mergeCell ref="L19:M20"/>
    <mergeCell ref="N19:O20"/>
    <mergeCell ref="N17:O18"/>
    <mergeCell ref="P17:S20"/>
    <mergeCell ref="T17:T18"/>
    <mergeCell ref="C17:C18"/>
    <mergeCell ref="D17:E18"/>
    <mergeCell ref="F17:G18"/>
    <mergeCell ref="H17:J20"/>
    <mergeCell ref="K17:K18"/>
    <mergeCell ref="L17:M18"/>
    <mergeCell ref="T21:T22"/>
    <mergeCell ref="U21:V22"/>
    <mergeCell ref="W21:Y22"/>
    <mergeCell ref="B22:B23"/>
    <mergeCell ref="D23:F23"/>
    <mergeCell ref="H23:I23"/>
    <mergeCell ref="L23:N23"/>
    <mergeCell ref="P23:R23"/>
    <mergeCell ref="U23:X23"/>
    <mergeCell ref="C21:C22"/>
    <mergeCell ref="D21:E22"/>
    <mergeCell ref="F21:G22"/>
    <mergeCell ref="K21:K22"/>
    <mergeCell ref="L21:M22"/>
    <mergeCell ref="N21:O22"/>
    <mergeCell ref="Z23:AA23"/>
    <mergeCell ref="C24:C25"/>
    <mergeCell ref="D24:E25"/>
    <mergeCell ref="F24:G25"/>
    <mergeCell ref="H24:J27"/>
    <mergeCell ref="K24:K25"/>
    <mergeCell ref="L24:M25"/>
    <mergeCell ref="N24:O25"/>
    <mergeCell ref="P24:S27"/>
    <mergeCell ref="T24:T25"/>
    <mergeCell ref="U24:V25"/>
    <mergeCell ref="W24:Y25"/>
    <mergeCell ref="Z24:AB27"/>
    <mergeCell ref="C26:C27"/>
    <mergeCell ref="D26:E27"/>
    <mergeCell ref="F26:G27"/>
    <mergeCell ref="K26:K27"/>
    <mergeCell ref="L26:M27"/>
    <mergeCell ref="N26:O27"/>
    <mergeCell ref="T26:T27"/>
    <mergeCell ref="W28:Y29"/>
    <mergeCell ref="B29:B30"/>
    <mergeCell ref="D30:F30"/>
    <mergeCell ref="H30:I30"/>
    <mergeCell ref="L30:N30"/>
    <mergeCell ref="P30:R30"/>
    <mergeCell ref="U30:X30"/>
    <mergeCell ref="U26:V27"/>
    <mergeCell ref="W26:Y27"/>
    <mergeCell ref="C28:C29"/>
    <mergeCell ref="D28:E29"/>
    <mergeCell ref="F28:G29"/>
    <mergeCell ref="K28:K29"/>
    <mergeCell ref="L28:M29"/>
    <mergeCell ref="N28:O29"/>
    <mergeCell ref="T28:T29"/>
    <mergeCell ref="U28:V29"/>
    <mergeCell ref="Z30:AA30"/>
    <mergeCell ref="C31:C32"/>
    <mergeCell ref="D31:E32"/>
    <mergeCell ref="F31:G32"/>
    <mergeCell ref="H31:J34"/>
    <mergeCell ref="K31:K32"/>
    <mergeCell ref="L31:M32"/>
    <mergeCell ref="N31:O32"/>
    <mergeCell ref="P31:S34"/>
    <mergeCell ref="T31:T32"/>
    <mergeCell ref="U31:V32"/>
    <mergeCell ref="W31:Y32"/>
    <mergeCell ref="Z31:AB34"/>
    <mergeCell ref="C33:C34"/>
    <mergeCell ref="D33:E34"/>
    <mergeCell ref="F33:G34"/>
    <mergeCell ref="K33:K34"/>
    <mergeCell ref="L33:M34"/>
    <mergeCell ref="N33:O34"/>
    <mergeCell ref="T33:T34"/>
    <mergeCell ref="W35:Y36"/>
    <mergeCell ref="B36:B37"/>
    <mergeCell ref="D37:F37"/>
    <mergeCell ref="H37:I37"/>
    <mergeCell ref="L37:N37"/>
    <mergeCell ref="P37:R37"/>
    <mergeCell ref="U37:X37"/>
    <mergeCell ref="U33:V34"/>
    <mergeCell ref="W33:Y34"/>
    <mergeCell ref="C35:C36"/>
    <mergeCell ref="D35:E36"/>
    <mergeCell ref="F35:G36"/>
    <mergeCell ref="K35:K36"/>
    <mergeCell ref="L35:M36"/>
    <mergeCell ref="N35:O36"/>
    <mergeCell ref="T35:T36"/>
    <mergeCell ref="U35:V36"/>
    <mergeCell ref="B41:E41"/>
    <mergeCell ref="F41:H41"/>
    <mergeCell ref="I41:U41"/>
    <mergeCell ref="V41:AB41"/>
    <mergeCell ref="B42:E42"/>
    <mergeCell ref="F42:H42"/>
    <mergeCell ref="I42:U42"/>
    <mergeCell ref="V42:AB42"/>
    <mergeCell ref="Z37:AA37"/>
    <mergeCell ref="M39:AB39"/>
    <mergeCell ref="B40:E40"/>
    <mergeCell ref="F40:H40"/>
    <mergeCell ref="I40:U40"/>
    <mergeCell ref="V40:AB40"/>
    <mergeCell ref="Z46:AB46"/>
    <mergeCell ref="B43:E43"/>
    <mergeCell ref="F43:H43"/>
    <mergeCell ref="I43:U43"/>
    <mergeCell ref="V43:AB43"/>
    <mergeCell ref="B44:E44"/>
    <mergeCell ref="F44:H44"/>
    <mergeCell ref="I44:U44"/>
    <mergeCell ref="V44:AB44"/>
  </mergeCells>
  <phoneticPr fontId="1"/>
  <dataValidations count="1">
    <dataValidation type="list" allowBlank="1" showInputMessage="1" showErrorMessage="1" sqref="L1:M1 S1 L4:M4">
      <formula1>$AB$5</formula1>
    </dataValidation>
  </dataValidations>
  <pageMargins left="0.51181102362204722" right="0.51181102362204722" top="0.78740157480314965" bottom="0.78740157480314965" header="0.31496062992125984" footer="0.31496062992125984"/>
  <pageSetup paperSize="9" scale="9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集計表</vt:lpstr>
      <vt:lpstr>利用数記載表</vt:lpstr>
      <vt:lpstr>◎施設管理</vt:lpstr>
      <vt:lpstr>入力ページ</vt:lpstr>
      <vt:lpstr>②食事予定表</vt:lpstr>
      <vt:lpstr>②食事予定表（記入例）</vt:lpstr>
      <vt:lpstr>②食事予定表!Print_Area</vt:lpstr>
      <vt:lpstr>'②食事予定表（記入例）'!Print_Area</vt:lpstr>
      <vt:lpstr>集計表!Print_Area</vt:lpstr>
      <vt:lpstr>利用数記載表!Print_Area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KAIHIN</dc:creator>
  <cp:lastModifiedBy>user011</cp:lastModifiedBy>
  <cp:lastPrinted>2024-01-04T07:06:18Z</cp:lastPrinted>
  <dcterms:created xsi:type="dcterms:W3CDTF">2016-05-17T01:42:38Z</dcterms:created>
  <dcterms:modified xsi:type="dcterms:W3CDTF">2024-01-04T07:07:05Z</dcterms:modified>
</cp:coreProperties>
</file>